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RUMAH\RUMAH\2018\KEUANGAN 2018\"/>
    </mc:Choice>
  </mc:AlternateContent>
  <bookViews>
    <workbookView xWindow="0" yWindow="0" windowWidth="28695" windowHeight="13050" tabRatio="616"/>
  </bookViews>
  <sheets>
    <sheet name="DES" sheetId="39" r:id="rId1"/>
    <sheet name="NOP" sheetId="38" r:id="rId2"/>
    <sheet name="OKT" sheetId="37" r:id="rId3"/>
    <sheet name="SEPT" sheetId="36" r:id="rId4"/>
    <sheet name="AGUST" sheetId="35" r:id="rId5"/>
    <sheet name="JULI" sheetId="34" r:id="rId6"/>
    <sheet name="JUNI" sheetId="33" r:id="rId7"/>
    <sheet name="MEI" sheetId="32" r:id="rId8"/>
    <sheet name="APRIL" sheetId="31" r:id="rId9"/>
    <sheet name="MARET" sheetId="30" r:id="rId10"/>
    <sheet name="feb 18" sheetId="27" r:id="rId11"/>
    <sheet name="JAN" sheetId="28" r:id="rId12"/>
    <sheet name="CATT" sheetId="2" r:id="rId13"/>
    <sheet name="Sheet3" sheetId="3" r:id="rId14"/>
  </sheets>
  <definedNames>
    <definedName name="_xlnm.Print_Area" localSheetId="4">AGUST!$A$1:$L$59</definedName>
    <definedName name="_xlnm.Print_Area" localSheetId="8">APRIL!$A$1:$L$59</definedName>
    <definedName name="_xlnm.Print_Area" localSheetId="0">DES!$A$1:$L$59</definedName>
    <definedName name="_xlnm.Print_Area" localSheetId="10">'feb 18'!$A$1:$L$60</definedName>
    <definedName name="_xlnm.Print_Area" localSheetId="11">JAN!$A$1:$L$60</definedName>
    <definedName name="_xlnm.Print_Area" localSheetId="5">JULI!$A$1:$L$59</definedName>
    <definedName name="_xlnm.Print_Area" localSheetId="6">JUNI!$A$1:$L$59</definedName>
    <definedName name="_xlnm.Print_Area" localSheetId="9">MARET!$A$1:$L$60</definedName>
    <definedName name="_xlnm.Print_Area" localSheetId="7">MEI!$A$1:$L$59</definedName>
    <definedName name="_xlnm.Print_Area" localSheetId="1">NOP!$A$1:$L$59</definedName>
    <definedName name="_xlnm.Print_Area" localSheetId="2">OKT!$A$1:$L$59</definedName>
    <definedName name="_xlnm.Print_Area" localSheetId="3">SEPT!$A$1:$L$59</definedName>
  </definedNames>
  <calcPr calcId="162913"/>
</workbook>
</file>

<file path=xl/calcChain.xml><?xml version="1.0" encoding="utf-8"?>
<calcChain xmlns="http://schemas.openxmlformats.org/spreadsheetml/2006/main">
  <c r="H24" i="39" l="1"/>
  <c r="O35" i="39" l="1"/>
  <c r="G18" i="39" l="1"/>
  <c r="I43" i="39" l="1"/>
  <c r="I42" i="39"/>
  <c r="H39" i="39"/>
  <c r="G39" i="39"/>
  <c r="I37" i="39"/>
  <c r="P42" i="39" s="1"/>
  <c r="I36" i="39"/>
  <c r="N35" i="39"/>
  <c r="I35" i="39"/>
  <c r="I34" i="39"/>
  <c r="J29" i="39"/>
  <c r="J28" i="39"/>
  <c r="J27" i="39"/>
  <c r="J26" i="39"/>
  <c r="J25" i="39"/>
  <c r="J24" i="39"/>
  <c r="K24" i="39" s="1"/>
  <c r="G24" i="39"/>
  <c r="J23" i="39"/>
  <c r="K23" i="39" s="1"/>
  <c r="I23" i="39"/>
  <c r="J22" i="39"/>
  <c r="G21" i="39"/>
  <c r="J20" i="39"/>
  <c r="K20" i="39" s="1"/>
  <c r="I20" i="39"/>
  <c r="J19" i="39"/>
  <c r="I19" i="39"/>
  <c r="H18" i="39"/>
  <c r="G17" i="39"/>
  <c r="G16" i="39" s="1"/>
  <c r="H15" i="39"/>
  <c r="G15" i="39"/>
  <c r="J15" i="39" s="1"/>
  <c r="J14" i="39"/>
  <c r="J13" i="39"/>
  <c r="J12" i="39"/>
  <c r="J11" i="39"/>
  <c r="J10" i="39" s="1"/>
  <c r="H11" i="39"/>
  <c r="G11" i="39"/>
  <c r="H10" i="39"/>
  <c r="H21" i="39" l="1"/>
  <c r="I21" i="39" s="1"/>
  <c r="J18" i="39"/>
  <c r="K18" i="39" s="1"/>
  <c r="I18" i="39"/>
  <c r="I24" i="39"/>
  <c r="J21" i="39"/>
  <c r="K21" i="39" s="1"/>
  <c r="I39" i="39"/>
  <c r="K19" i="39"/>
  <c r="H17" i="39"/>
  <c r="G30" i="39"/>
  <c r="R27" i="39"/>
  <c r="G18" i="38"/>
  <c r="N47" i="39" l="1"/>
  <c r="R34" i="39"/>
  <c r="P47" i="39"/>
  <c r="H30" i="39"/>
  <c r="J30" i="39" s="1"/>
  <c r="K30" i="39" s="1"/>
  <c r="H16" i="39"/>
  <c r="I16" i="39" s="1"/>
  <c r="J17" i="39"/>
  <c r="K17" i="39" s="1"/>
  <c r="I17" i="39"/>
  <c r="I30" i="39"/>
  <c r="G31" i="39"/>
  <c r="I47" i="38"/>
  <c r="N49" i="38"/>
  <c r="N47" i="38"/>
  <c r="H24" i="38"/>
  <c r="H21" i="38" s="1"/>
  <c r="I35" i="38"/>
  <c r="H18" i="38"/>
  <c r="I18" i="38" s="1"/>
  <c r="I43" i="38"/>
  <c r="I42" i="38"/>
  <c r="H39" i="38"/>
  <c r="G39" i="38"/>
  <c r="I38" i="38"/>
  <c r="I37" i="38"/>
  <c r="P42" i="38" s="1"/>
  <c r="I36" i="38"/>
  <c r="N35" i="38"/>
  <c r="I34" i="38"/>
  <c r="J29" i="38"/>
  <c r="J28" i="38"/>
  <c r="J27" i="38"/>
  <c r="J26" i="38"/>
  <c r="J25" i="38"/>
  <c r="G24" i="38"/>
  <c r="I24" i="38" s="1"/>
  <c r="J23" i="38"/>
  <c r="K23" i="38" s="1"/>
  <c r="I23" i="38"/>
  <c r="J22" i="38"/>
  <c r="J20" i="38"/>
  <c r="K20" i="38" s="1"/>
  <c r="I20" i="38"/>
  <c r="J19" i="38"/>
  <c r="K19" i="38" s="1"/>
  <c r="I19" i="38"/>
  <c r="G17" i="38"/>
  <c r="H17" i="38"/>
  <c r="H15" i="38"/>
  <c r="J15" i="38" s="1"/>
  <c r="G15" i="38"/>
  <c r="J14" i="38"/>
  <c r="J13" i="38"/>
  <c r="J12" i="38"/>
  <c r="J11" i="38" s="1"/>
  <c r="J10" i="38" s="1"/>
  <c r="H11" i="38"/>
  <c r="H10" i="38" s="1"/>
  <c r="G11" i="38"/>
  <c r="N49" i="39" l="1"/>
  <c r="J16" i="39"/>
  <c r="K16" i="39" s="1"/>
  <c r="H31" i="39"/>
  <c r="I31" i="39" s="1"/>
  <c r="J24" i="38"/>
  <c r="K24" i="38" s="1"/>
  <c r="H16" i="38"/>
  <c r="R34" i="38"/>
  <c r="J17" i="38"/>
  <c r="K17" i="38" s="1"/>
  <c r="R27" i="38"/>
  <c r="H30" i="38"/>
  <c r="I17" i="38"/>
  <c r="I39" i="38"/>
  <c r="J18" i="38"/>
  <c r="K18" i="38" s="1"/>
  <c r="G21" i="38"/>
  <c r="J21" i="38" s="1"/>
  <c r="K21" i="38" s="1"/>
  <c r="H18" i="37"/>
  <c r="H17" i="37" s="1"/>
  <c r="I43" i="37"/>
  <c r="I42" i="37"/>
  <c r="H39" i="37"/>
  <c r="G39" i="37"/>
  <c r="I38" i="37"/>
  <c r="I37" i="37"/>
  <c r="P42" i="37" s="1"/>
  <c r="I36" i="37"/>
  <c r="I35" i="37"/>
  <c r="N35" i="37"/>
  <c r="I34" i="37"/>
  <c r="J29" i="37"/>
  <c r="J28" i="37"/>
  <c r="J27" i="37"/>
  <c r="J26" i="37"/>
  <c r="J25" i="37"/>
  <c r="H24" i="37"/>
  <c r="G24" i="37"/>
  <c r="J23" i="37"/>
  <c r="K23" i="37" s="1"/>
  <c r="I23" i="37"/>
  <c r="J22" i="37"/>
  <c r="H21" i="37"/>
  <c r="J20" i="37"/>
  <c r="K20" i="37" s="1"/>
  <c r="I20" i="37"/>
  <c r="J19" i="37"/>
  <c r="K19" i="37" s="1"/>
  <c r="I19" i="37"/>
  <c r="G18" i="37"/>
  <c r="G17" i="37" s="1"/>
  <c r="H15" i="37"/>
  <c r="G15" i="37"/>
  <c r="J15" i="37" s="1"/>
  <c r="J14" i="37"/>
  <c r="J13" i="37"/>
  <c r="J12" i="37"/>
  <c r="J11" i="37" s="1"/>
  <c r="J10" i="37" s="1"/>
  <c r="H11" i="37"/>
  <c r="H10" i="37" s="1"/>
  <c r="G11" i="37"/>
  <c r="J31" i="39" l="1"/>
  <c r="K31" i="39" s="1"/>
  <c r="G30" i="38"/>
  <c r="G31" i="38" s="1"/>
  <c r="I21" i="38"/>
  <c r="G16" i="38"/>
  <c r="J16" i="38" s="1"/>
  <c r="K16" i="38" s="1"/>
  <c r="I30" i="38"/>
  <c r="J30" i="38"/>
  <c r="K30" i="38" s="1"/>
  <c r="H31" i="38"/>
  <c r="J24" i="37"/>
  <c r="K24" i="37" s="1"/>
  <c r="I47" i="37"/>
  <c r="R34" i="37" s="1"/>
  <c r="H16" i="37"/>
  <c r="J17" i="37"/>
  <c r="K17" i="37" s="1"/>
  <c r="R27" i="37"/>
  <c r="H30" i="37"/>
  <c r="H31" i="37" s="1"/>
  <c r="I39" i="37"/>
  <c r="I17" i="37"/>
  <c r="I18" i="37"/>
  <c r="I24" i="37"/>
  <c r="J18" i="37"/>
  <c r="K18" i="37" s="1"/>
  <c r="G21" i="37"/>
  <c r="J21" i="37" s="1"/>
  <c r="K21" i="37" s="1"/>
  <c r="H24" i="35"/>
  <c r="H21" i="35" s="1"/>
  <c r="I16" i="38" l="1"/>
  <c r="I31" i="38"/>
  <c r="J31" i="38"/>
  <c r="K31" i="38" s="1"/>
  <c r="I21" i="37"/>
  <c r="G16" i="37"/>
  <c r="G30" i="37"/>
  <c r="G37" i="36"/>
  <c r="I37" i="36" s="1"/>
  <c r="J30" i="37" l="1"/>
  <c r="K30" i="37" s="1"/>
  <c r="G31" i="37"/>
  <c r="I30" i="37"/>
  <c r="J16" i="37"/>
  <c r="K16" i="37" s="1"/>
  <c r="I16" i="37"/>
  <c r="P42" i="36"/>
  <c r="I39" i="36"/>
  <c r="I47" i="36"/>
  <c r="G35" i="36"/>
  <c r="G39" i="36" s="1"/>
  <c r="H18" i="36"/>
  <c r="I18" i="36" s="1"/>
  <c r="I43" i="36"/>
  <c r="I42" i="36"/>
  <c r="H39" i="36"/>
  <c r="I38" i="36"/>
  <c r="I36" i="36"/>
  <c r="I34" i="36"/>
  <c r="J29" i="36"/>
  <c r="J28" i="36"/>
  <c r="J27" i="36"/>
  <c r="J26" i="36"/>
  <c r="J25" i="36"/>
  <c r="H24" i="36"/>
  <c r="I24" i="36" s="1"/>
  <c r="G24" i="36"/>
  <c r="J23" i="36"/>
  <c r="K23" i="36" s="1"/>
  <c r="I23" i="36"/>
  <c r="J22" i="36"/>
  <c r="G21" i="36"/>
  <c r="J20" i="36"/>
  <c r="K20" i="36" s="1"/>
  <c r="I20" i="36"/>
  <c r="J19" i="36"/>
  <c r="K19" i="36" s="1"/>
  <c r="I19" i="36"/>
  <c r="J18" i="36"/>
  <c r="K18" i="36" s="1"/>
  <c r="G18" i="36"/>
  <c r="G17" i="36"/>
  <c r="H15" i="36"/>
  <c r="G15" i="36"/>
  <c r="J15" i="36" s="1"/>
  <c r="J14" i="36"/>
  <c r="J13" i="36"/>
  <c r="J12" i="36"/>
  <c r="J11" i="36"/>
  <c r="J10" i="36" s="1"/>
  <c r="H11" i="36"/>
  <c r="G11" i="36"/>
  <c r="H10" i="36"/>
  <c r="J31" i="37" l="1"/>
  <c r="K31" i="37" s="1"/>
  <c r="I31" i="37"/>
  <c r="I35" i="36"/>
  <c r="N35" i="36"/>
  <c r="H21" i="36"/>
  <c r="I21" i="36" s="1"/>
  <c r="J24" i="36"/>
  <c r="K24" i="36" s="1"/>
  <c r="H17" i="36"/>
  <c r="G30" i="36"/>
  <c r="G16" i="36"/>
  <c r="I43" i="35"/>
  <c r="I42" i="35"/>
  <c r="H39" i="35"/>
  <c r="G39" i="35"/>
  <c r="I38" i="35"/>
  <c r="I37" i="35"/>
  <c r="I36" i="35"/>
  <c r="N35" i="35"/>
  <c r="I35" i="35"/>
  <c r="I34" i="35"/>
  <c r="I39" i="35" s="1"/>
  <c r="J29" i="35"/>
  <c r="J28" i="35"/>
  <c r="J27" i="35"/>
  <c r="J26" i="35"/>
  <c r="J25" i="35"/>
  <c r="I24" i="35"/>
  <c r="G24" i="35"/>
  <c r="J24" i="35" s="1"/>
  <c r="K24" i="35" s="1"/>
  <c r="J23" i="35"/>
  <c r="K23" i="35" s="1"/>
  <c r="I23" i="35"/>
  <c r="J22" i="35"/>
  <c r="J20" i="35"/>
  <c r="I20" i="35"/>
  <c r="J19" i="35"/>
  <c r="K19" i="35" s="1"/>
  <c r="I19" i="35"/>
  <c r="H18" i="35"/>
  <c r="I18" i="35" s="1"/>
  <c r="G18" i="35"/>
  <c r="G17" i="35" s="1"/>
  <c r="H15" i="35"/>
  <c r="G15" i="35"/>
  <c r="J14" i="35"/>
  <c r="J13" i="35"/>
  <c r="J12" i="35"/>
  <c r="J11" i="35" s="1"/>
  <c r="J10" i="35" s="1"/>
  <c r="H11" i="35"/>
  <c r="G11" i="35"/>
  <c r="H10" i="35"/>
  <c r="J18" i="35" l="1"/>
  <c r="K18" i="35" s="1"/>
  <c r="R34" i="36"/>
  <c r="R27" i="36"/>
  <c r="J21" i="36"/>
  <c r="K21" i="36" s="1"/>
  <c r="I17" i="36"/>
  <c r="H16" i="36"/>
  <c r="J16" i="36" s="1"/>
  <c r="K16" i="36" s="1"/>
  <c r="H30" i="36"/>
  <c r="H31" i="36" s="1"/>
  <c r="J17" i="36"/>
  <c r="K17" i="36" s="1"/>
  <c r="G31" i="36"/>
  <c r="H17" i="35"/>
  <c r="H16" i="35" s="1"/>
  <c r="I21" i="35"/>
  <c r="G16" i="35"/>
  <c r="R27" i="35"/>
  <c r="I47" i="35"/>
  <c r="R34" i="35" s="1"/>
  <c r="K20" i="35"/>
  <c r="J15" i="35"/>
  <c r="G21" i="35"/>
  <c r="J21" i="35" s="1"/>
  <c r="K21" i="35" s="1"/>
  <c r="I43" i="34"/>
  <c r="I42" i="34"/>
  <c r="H39" i="34"/>
  <c r="G39" i="34"/>
  <c r="I38" i="34"/>
  <c r="I37" i="34"/>
  <c r="I36" i="34"/>
  <c r="N35" i="34"/>
  <c r="I35" i="34"/>
  <c r="I34" i="34"/>
  <c r="J29" i="34"/>
  <c r="J28" i="34"/>
  <c r="J27" i="34"/>
  <c r="J26" i="34"/>
  <c r="J25" i="34"/>
  <c r="H24" i="34"/>
  <c r="G24" i="34"/>
  <c r="J23" i="34"/>
  <c r="K23" i="34" s="1"/>
  <c r="I23" i="34"/>
  <c r="J22" i="34"/>
  <c r="H21" i="34"/>
  <c r="J20" i="34"/>
  <c r="K20" i="34" s="1"/>
  <c r="I20" i="34"/>
  <c r="J19" i="34"/>
  <c r="K19" i="34" s="1"/>
  <c r="I19" i="34"/>
  <c r="H18" i="34"/>
  <c r="H17" i="34" s="1"/>
  <c r="G18" i="34"/>
  <c r="G17" i="34" s="1"/>
  <c r="H15" i="34"/>
  <c r="G15" i="34"/>
  <c r="J15" i="34" s="1"/>
  <c r="J14" i="34"/>
  <c r="J13" i="34"/>
  <c r="J12" i="34"/>
  <c r="J11" i="34" s="1"/>
  <c r="J10" i="34" s="1"/>
  <c r="H11" i="34"/>
  <c r="H10" i="34" s="1"/>
  <c r="G11" i="34"/>
  <c r="I17" i="35" l="1"/>
  <c r="J17" i="35"/>
  <c r="K17" i="35" s="1"/>
  <c r="J30" i="36"/>
  <c r="K30" i="36" s="1"/>
  <c r="I30" i="36"/>
  <c r="J31" i="36"/>
  <c r="K31" i="36" s="1"/>
  <c r="I16" i="36"/>
  <c r="I31" i="36"/>
  <c r="H30" i="35"/>
  <c r="I30" i="35" s="1"/>
  <c r="J16" i="35"/>
  <c r="K16" i="35" s="1"/>
  <c r="I16" i="35"/>
  <c r="G30" i="35"/>
  <c r="I17" i="34"/>
  <c r="I39" i="34"/>
  <c r="J24" i="34"/>
  <c r="K24" i="34" s="1"/>
  <c r="I47" i="34"/>
  <c r="R34" i="34" s="1"/>
  <c r="J17" i="34"/>
  <c r="K17" i="34" s="1"/>
  <c r="I18" i="34"/>
  <c r="I24" i="34"/>
  <c r="H16" i="34"/>
  <c r="J18" i="34"/>
  <c r="K18" i="34" s="1"/>
  <c r="G21" i="34"/>
  <c r="J21" i="34" s="1"/>
  <c r="K21" i="34" s="1"/>
  <c r="R27" i="34"/>
  <c r="H30" i="34"/>
  <c r="H31" i="34" s="1"/>
  <c r="N35" i="33"/>
  <c r="H31" i="35" l="1"/>
  <c r="I31" i="35" s="1"/>
  <c r="J30" i="35"/>
  <c r="K30" i="35" s="1"/>
  <c r="G31" i="35"/>
  <c r="G16" i="34"/>
  <c r="J16" i="34"/>
  <c r="K16" i="34" s="1"/>
  <c r="I16" i="34"/>
  <c r="G30" i="34"/>
  <c r="I21" i="34"/>
  <c r="H37" i="33"/>
  <c r="H18" i="33"/>
  <c r="H17" i="33" s="1"/>
  <c r="J31" i="35" l="1"/>
  <c r="K31" i="35" s="1"/>
  <c r="G31" i="34"/>
  <c r="J30" i="34"/>
  <c r="K30" i="34" s="1"/>
  <c r="I30" i="34"/>
  <c r="I43" i="33"/>
  <c r="I42" i="33"/>
  <c r="G39" i="33"/>
  <c r="I38" i="33"/>
  <c r="I37" i="33"/>
  <c r="H39" i="33"/>
  <c r="I36" i="33"/>
  <c r="I35" i="33"/>
  <c r="I34" i="33"/>
  <c r="J29" i="33"/>
  <c r="J28" i="33"/>
  <c r="J27" i="33"/>
  <c r="J26" i="33"/>
  <c r="J25" i="33"/>
  <c r="J24" i="33"/>
  <c r="K24" i="33" s="1"/>
  <c r="H24" i="33"/>
  <c r="G24" i="33"/>
  <c r="I24" i="33" s="1"/>
  <c r="K23" i="33"/>
  <c r="J23" i="33"/>
  <c r="I23" i="33"/>
  <c r="J22" i="33"/>
  <c r="H21" i="33"/>
  <c r="R27" i="33" s="1"/>
  <c r="G21" i="33"/>
  <c r="J20" i="33"/>
  <c r="K20" i="33" s="1"/>
  <c r="I20" i="33"/>
  <c r="K19" i="33"/>
  <c r="J19" i="33"/>
  <c r="I19" i="33"/>
  <c r="J18" i="33"/>
  <c r="K18" i="33" s="1"/>
  <c r="I18" i="33"/>
  <c r="G18" i="33"/>
  <c r="J17" i="33"/>
  <c r="K17" i="33" s="1"/>
  <c r="G17" i="33"/>
  <c r="I17" i="33" s="1"/>
  <c r="G16" i="33"/>
  <c r="H15" i="33"/>
  <c r="G15" i="33"/>
  <c r="J15" i="33" s="1"/>
  <c r="J14" i="33"/>
  <c r="J11" i="33" s="1"/>
  <c r="J10" i="33" s="1"/>
  <c r="J13" i="33"/>
  <c r="J12" i="33"/>
  <c r="H11" i="33"/>
  <c r="H10" i="33" s="1"/>
  <c r="G11" i="33"/>
  <c r="J31" i="34" l="1"/>
  <c r="K31" i="34" s="1"/>
  <c r="I31" i="34"/>
  <c r="I39" i="33"/>
  <c r="I47" i="33"/>
  <c r="R34" i="33" s="1"/>
  <c r="H16" i="33"/>
  <c r="I16" i="33" s="1"/>
  <c r="J21" i="33"/>
  <c r="K21" i="33" s="1"/>
  <c r="J16" i="33"/>
  <c r="K16" i="33" s="1"/>
  <c r="G30" i="33"/>
  <c r="H30" i="33"/>
  <c r="H31" i="33" s="1"/>
  <c r="I21" i="33"/>
  <c r="I47" i="32"/>
  <c r="H21" i="32"/>
  <c r="H38" i="32"/>
  <c r="H37" i="32"/>
  <c r="H24" i="32"/>
  <c r="G16" i="32"/>
  <c r="I43" i="32"/>
  <c r="I42" i="32"/>
  <c r="H39" i="32"/>
  <c r="G39" i="32"/>
  <c r="I38" i="32"/>
  <c r="I37" i="32"/>
  <c r="I36" i="32"/>
  <c r="I35" i="32"/>
  <c r="I34" i="32"/>
  <c r="J29" i="32"/>
  <c r="J28" i="32"/>
  <c r="J27" i="32"/>
  <c r="J26" i="32"/>
  <c r="J25" i="32"/>
  <c r="G24" i="32"/>
  <c r="G21" i="32" s="1"/>
  <c r="J23" i="32"/>
  <c r="K23" i="32" s="1"/>
  <c r="I23" i="32"/>
  <c r="J22" i="32"/>
  <c r="R27" i="32"/>
  <c r="J20" i="32"/>
  <c r="I20" i="32"/>
  <c r="J19" i="32"/>
  <c r="K19" i="32" s="1"/>
  <c r="I19" i="32"/>
  <c r="I18" i="32"/>
  <c r="G18" i="32"/>
  <c r="G17" i="32" s="1"/>
  <c r="H17" i="32"/>
  <c r="H15" i="32"/>
  <c r="G15" i="32"/>
  <c r="J14" i="32"/>
  <c r="J13" i="32"/>
  <c r="J12" i="32"/>
  <c r="H11" i="32"/>
  <c r="G11" i="32"/>
  <c r="H10" i="32"/>
  <c r="J30" i="33" l="1"/>
  <c r="K30" i="33" s="1"/>
  <c r="G31" i="33"/>
  <c r="J31" i="33" s="1"/>
  <c r="K31" i="33" s="1"/>
  <c r="I31" i="33"/>
  <c r="I30" i="33"/>
  <c r="R34" i="32"/>
  <c r="H16" i="32"/>
  <c r="J21" i="32"/>
  <c r="K21" i="32" s="1"/>
  <c r="H30" i="32"/>
  <c r="H31" i="32" s="1"/>
  <c r="J18" i="32"/>
  <c r="K18" i="32" s="1"/>
  <c r="J11" i="32"/>
  <c r="J15" i="32"/>
  <c r="J10" i="32"/>
  <c r="G30" i="32"/>
  <c r="J17" i="32"/>
  <c r="K17" i="32" s="1"/>
  <c r="I39" i="32"/>
  <c r="I17" i="32"/>
  <c r="I21" i="32"/>
  <c r="I24" i="32"/>
  <c r="K20" i="32"/>
  <c r="J24" i="32"/>
  <c r="K24" i="32" s="1"/>
  <c r="K21" i="2"/>
  <c r="N19" i="2"/>
  <c r="N16" i="2" s="1"/>
  <c r="N13" i="2" s="1"/>
  <c r="K16" i="2"/>
  <c r="H16" i="2"/>
  <c r="K15" i="2"/>
  <c r="K13" i="2" s="1"/>
  <c r="N11" i="2"/>
  <c r="K11" i="2"/>
  <c r="N9" i="2"/>
  <c r="K9" i="2"/>
  <c r="N4" i="2"/>
  <c r="K4" i="2"/>
  <c r="K3" i="2" s="1"/>
  <c r="N3" i="2"/>
  <c r="I44" i="28"/>
  <c r="I43" i="28"/>
  <c r="H40" i="28"/>
  <c r="G40" i="28"/>
  <c r="I39" i="28"/>
  <c r="I38" i="28"/>
  <c r="I37" i="28"/>
  <c r="I36" i="28"/>
  <c r="I40" i="28" s="1"/>
  <c r="I48" i="28" s="1"/>
  <c r="I35" i="28"/>
  <c r="J30" i="28"/>
  <c r="J29" i="28"/>
  <c r="J28" i="28"/>
  <c r="J27" i="28"/>
  <c r="J26" i="28"/>
  <c r="G25" i="28"/>
  <c r="I25" i="28" s="1"/>
  <c r="J24" i="28"/>
  <c r="K24" i="28" s="1"/>
  <c r="I24" i="28"/>
  <c r="J23" i="28"/>
  <c r="H22" i="28"/>
  <c r="J21" i="28"/>
  <c r="K21" i="28" s="1"/>
  <c r="I21" i="28"/>
  <c r="J20" i="28"/>
  <c r="K20" i="28" s="1"/>
  <c r="I20" i="28"/>
  <c r="K19" i="28"/>
  <c r="J19" i="28"/>
  <c r="I19" i="28"/>
  <c r="J18" i="28"/>
  <c r="K18" i="28" s="1"/>
  <c r="H18" i="28"/>
  <c r="H17" i="28" s="1"/>
  <c r="G18" i="28"/>
  <c r="G17" i="28"/>
  <c r="H15" i="28"/>
  <c r="I15" i="28" s="1"/>
  <c r="G15" i="28"/>
  <c r="J14" i="28"/>
  <c r="J13" i="28"/>
  <c r="K13" i="28" s="1"/>
  <c r="I13" i="28"/>
  <c r="J12" i="28"/>
  <c r="H11" i="28"/>
  <c r="H10" i="28" s="1"/>
  <c r="I10" i="28" s="1"/>
  <c r="G11" i="28"/>
  <c r="I48" i="27"/>
  <c r="I44" i="27"/>
  <c r="I43" i="27"/>
  <c r="H40" i="27"/>
  <c r="G40" i="27"/>
  <c r="I39" i="27"/>
  <c r="I38" i="27"/>
  <c r="I37" i="27"/>
  <c r="I36" i="27"/>
  <c r="I35" i="27"/>
  <c r="I40" i="27" s="1"/>
  <c r="J30" i="27"/>
  <c r="J29" i="27"/>
  <c r="J28" i="27"/>
  <c r="J27" i="27"/>
  <c r="J26" i="27"/>
  <c r="I25" i="27"/>
  <c r="G25" i="27"/>
  <c r="J25" i="27" s="1"/>
  <c r="K25" i="27" s="1"/>
  <c r="J24" i="27"/>
  <c r="K24" i="27" s="1"/>
  <c r="I24" i="27"/>
  <c r="J23" i="27"/>
  <c r="H22" i="27"/>
  <c r="J21" i="27"/>
  <c r="K21" i="27" s="1"/>
  <c r="I21" i="27"/>
  <c r="J20" i="27"/>
  <c r="K20" i="27" s="1"/>
  <c r="I20" i="27"/>
  <c r="K19" i="27"/>
  <c r="J19" i="27"/>
  <c r="I19" i="27"/>
  <c r="H18" i="27"/>
  <c r="I18" i="27" s="1"/>
  <c r="G18" i="27"/>
  <c r="G17" i="27" s="1"/>
  <c r="H17" i="27"/>
  <c r="H31" i="27" s="1"/>
  <c r="I15" i="27"/>
  <c r="H15" i="27"/>
  <c r="J15" i="27" s="1"/>
  <c r="K15" i="27" s="1"/>
  <c r="G15" i="27"/>
  <c r="J14" i="27"/>
  <c r="K13" i="27"/>
  <c r="J13" i="27"/>
  <c r="I13" i="27"/>
  <c r="J12" i="27"/>
  <c r="J11" i="27"/>
  <c r="J10" i="27" s="1"/>
  <c r="K10" i="27" s="1"/>
  <c r="H11" i="27"/>
  <c r="I11" i="27" s="1"/>
  <c r="G11" i="27"/>
  <c r="K11" i="27" s="1"/>
  <c r="H10" i="27"/>
  <c r="I10" i="27" s="1"/>
  <c r="I44" i="30"/>
  <c r="I43" i="30"/>
  <c r="H40" i="30"/>
  <c r="I39" i="30"/>
  <c r="I38" i="30"/>
  <c r="G38" i="30"/>
  <c r="G40" i="30" s="1"/>
  <c r="I37" i="30"/>
  <c r="I36" i="30"/>
  <c r="I35" i="30"/>
  <c r="I48" i="30" s="1"/>
  <c r="J30" i="30"/>
  <c r="J29" i="30"/>
  <c r="J28" i="30"/>
  <c r="J27" i="30"/>
  <c r="J26" i="30"/>
  <c r="K25" i="30"/>
  <c r="J25" i="30"/>
  <c r="I25" i="30"/>
  <c r="G25" i="30"/>
  <c r="K24" i="30"/>
  <c r="J24" i="30"/>
  <c r="I24" i="30"/>
  <c r="J23" i="30"/>
  <c r="H22" i="30"/>
  <c r="I22" i="30" s="1"/>
  <c r="G22" i="30"/>
  <c r="J22" i="30" s="1"/>
  <c r="K22" i="30" s="1"/>
  <c r="J21" i="30"/>
  <c r="K21" i="30" s="1"/>
  <c r="I21" i="30"/>
  <c r="K20" i="30"/>
  <c r="J20" i="30"/>
  <c r="I20" i="30"/>
  <c r="H20" i="30"/>
  <c r="K19" i="30"/>
  <c r="J19" i="30"/>
  <c r="I19" i="30"/>
  <c r="H19" i="30"/>
  <c r="J18" i="30"/>
  <c r="H18" i="30"/>
  <c r="G18" i="30"/>
  <c r="K18" i="30" s="1"/>
  <c r="H17" i="30"/>
  <c r="I15" i="30"/>
  <c r="H15" i="30"/>
  <c r="G15" i="30"/>
  <c r="J15" i="30" s="1"/>
  <c r="K15" i="30" s="1"/>
  <c r="J14" i="30"/>
  <c r="K13" i="30"/>
  <c r="J13" i="30"/>
  <c r="I13" i="30"/>
  <c r="J12" i="30"/>
  <c r="J11" i="30"/>
  <c r="J10" i="30" s="1"/>
  <c r="K10" i="30" s="1"/>
  <c r="H11" i="30"/>
  <c r="G11" i="30"/>
  <c r="K11" i="30" s="1"/>
  <c r="H10" i="30"/>
  <c r="I10" i="30" s="1"/>
  <c r="I43" i="31"/>
  <c r="I42" i="31"/>
  <c r="H39" i="31"/>
  <c r="G39" i="31"/>
  <c r="I38" i="31"/>
  <c r="I37" i="31"/>
  <c r="I36" i="31"/>
  <c r="I35" i="31"/>
  <c r="I34" i="31"/>
  <c r="I47" i="31" s="1"/>
  <c r="R34" i="31" s="1"/>
  <c r="J29" i="31"/>
  <c r="J28" i="31"/>
  <c r="J27" i="31"/>
  <c r="J26" i="31"/>
  <c r="J25" i="31"/>
  <c r="G24" i="31"/>
  <c r="I24" i="31" s="1"/>
  <c r="J23" i="31"/>
  <c r="K23" i="31" s="1"/>
  <c r="I23" i="31"/>
  <c r="J22" i="31"/>
  <c r="H21" i="31"/>
  <c r="J20" i="31"/>
  <c r="K20" i="31" s="1"/>
  <c r="I20" i="31"/>
  <c r="J19" i="31"/>
  <c r="K19" i="31" s="1"/>
  <c r="I19" i="31"/>
  <c r="H18" i="31"/>
  <c r="I18" i="31" s="1"/>
  <c r="G18" i="31"/>
  <c r="G17" i="31" s="1"/>
  <c r="H17" i="31"/>
  <c r="I15" i="31"/>
  <c r="H15" i="31"/>
  <c r="G15" i="31"/>
  <c r="J15" i="31" s="1"/>
  <c r="K15" i="31" s="1"/>
  <c r="J14" i="31"/>
  <c r="K13" i="31"/>
  <c r="J13" i="31"/>
  <c r="I13" i="31"/>
  <c r="J12" i="31"/>
  <c r="J11" i="31"/>
  <c r="J10" i="31" s="1"/>
  <c r="K10" i="31" s="1"/>
  <c r="H11" i="31"/>
  <c r="I11" i="31" s="1"/>
  <c r="G11" i="31"/>
  <c r="K11" i="31" s="1"/>
  <c r="H10" i="31"/>
  <c r="I10" i="31" s="1"/>
  <c r="I16" i="32" l="1"/>
  <c r="J16" i="32"/>
  <c r="K16" i="32" s="1"/>
  <c r="I30" i="32"/>
  <c r="J30" i="32"/>
  <c r="K30" i="32" s="1"/>
  <c r="G31" i="32"/>
  <c r="J31" i="32" s="1"/>
  <c r="K31" i="32" s="1"/>
  <c r="G30" i="31"/>
  <c r="J30" i="31" s="1"/>
  <c r="K30" i="31" s="1"/>
  <c r="J17" i="31"/>
  <c r="K17" i="31" s="1"/>
  <c r="J17" i="27"/>
  <c r="K17" i="27" s="1"/>
  <c r="H31" i="28"/>
  <c r="I17" i="28"/>
  <c r="I17" i="30"/>
  <c r="I21" i="31"/>
  <c r="I17" i="31"/>
  <c r="I40" i="30"/>
  <c r="J11" i="28"/>
  <c r="J24" i="31"/>
  <c r="K24" i="31" s="1"/>
  <c r="I11" i="30"/>
  <c r="I18" i="30"/>
  <c r="G22" i="27"/>
  <c r="H32" i="27"/>
  <c r="J15" i="28"/>
  <c r="K15" i="28" s="1"/>
  <c r="J25" i="28"/>
  <c r="K25" i="28" s="1"/>
  <c r="I39" i="31"/>
  <c r="J18" i="31"/>
  <c r="K18" i="31" s="1"/>
  <c r="G21" i="31"/>
  <c r="J21" i="31" s="1"/>
  <c r="K21" i="31" s="1"/>
  <c r="R27" i="31"/>
  <c r="H30" i="31"/>
  <c r="G31" i="31"/>
  <c r="G17" i="30"/>
  <c r="H31" i="30"/>
  <c r="J18" i="27"/>
  <c r="K18" i="27" s="1"/>
  <c r="I11" i="28"/>
  <c r="J17" i="28"/>
  <c r="K17" i="28" s="1"/>
  <c r="I18" i="28"/>
  <c r="G22" i="28"/>
  <c r="J22" i="28" s="1"/>
  <c r="K22" i="28" s="1"/>
  <c r="I17" i="27"/>
  <c r="I31" i="32" l="1"/>
  <c r="J31" i="31"/>
  <c r="K31" i="31" s="1"/>
  <c r="I30" i="31"/>
  <c r="H31" i="31"/>
  <c r="I31" i="31" s="1"/>
  <c r="J22" i="27"/>
  <c r="K22" i="27" s="1"/>
  <c r="I22" i="27"/>
  <c r="K11" i="28"/>
  <c r="J10" i="28"/>
  <c r="K10" i="28" s="1"/>
  <c r="G31" i="28"/>
  <c r="G31" i="27"/>
  <c r="H32" i="30"/>
  <c r="I31" i="28"/>
  <c r="H32" i="28"/>
  <c r="G31" i="30"/>
  <c r="J17" i="30"/>
  <c r="K17" i="30" s="1"/>
  <c r="I22" i="28"/>
  <c r="J31" i="30" l="1"/>
  <c r="K31" i="30" s="1"/>
  <c r="G32" i="30"/>
  <c r="J32" i="30" s="1"/>
  <c r="K32" i="30" s="1"/>
  <c r="J31" i="27"/>
  <c r="K31" i="27" s="1"/>
  <c r="I31" i="27"/>
  <c r="G32" i="27"/>
  <c r="I31" i="30"/>
  <c r="I32" i="30"/>
  <c r="J31" i="28"/>
  <c r="K31" i="28" s="1"/>
  <c r="G32" i="28"/>
  <c r="J32" i="28" s="1"/>
  <c r="K32" i="28" s="1"/>
  <c r="I32" i="28" l="1"/>
  <c r="J32" i="27"/>
  <c r="K32" i="27" s="1"/>
  <c r="I32" i="27"/>
</calcChain>
</file>

<file path=xl/sharedStrings.xml><?xml version="1.0" encoding="utf-8"?>
<sst xmlns="http://schemas.openxmlformats.org/spreadsheetml/2006/main" count="966" uniqueCount="111">
  <si>
    <t>PEMERINTAH PROVINSI SUMATERA BARAT</t>
  </si>
  <si>
    <t>DINAS PERUMAHAN RAKYAT, KAWASAN PERMUKIMAN DAN PERTANAHAN</t>
  </si>
  <si>
    <t>LAPORAN REALISASI ANGGARAN PENDAPATAN DAN BELANJA DAERAH</t>
  </si>
  <si>
    <t>BULAN APRIL TAHUN ANGGARAN 2018</t>
  </si>
  <si>
    <t>Kode Rekening</t>
  </si>
  <si>
    <t>Uraian</t>
  </si>
  <si>
    <t>Anggaran 2017</t>
  </si>
  <si>
    <t>Realisasi</t>
  </si>
  <si>
    <t>%</t>
  </si>
  <si>
    <t>Sisa Anggaran</t>
  </si>
  <si>
    <t>Keterangan</t>
  </si>
  <si>
    <t>PENDAPATAN</t>
  </si>
  <si>
    <t>PENDAPATAN ASLI DAERAH</t>
  </si>
  <si>
    <t>1.1.2</t>
  </si>
  <si>
    <t>Pendapatan Retribusi Daerah</t>
  </si>
  <si>
    <t>1.1.2.02</t>
  </si>
  <si>
    <t xml:space="preserve">Retribusi Pelayanan Persampahan / Kebersihan </t>
  </si>
  <si>
    <t>1.1.2.02.03</t>
  </si>
  <si>
    <t>Penyediaan Lokasi Pembuangan/Pemusnahan Akhir Sampah</t>
  </si>
  <si>
    <t>JUMLAH PENDAPATAN</t>
  </si>
  <si>
    <t>BELANJA</t>
  </si>
  <si>
    <t>2.1</t>
  </si>
  <si>
    <t>BELANJA TIDAK LANGSUNG</t>
  </si>
  <si>
    <t>2.1.1</t>
  </si>
  <si>
    <t>Belanja Pegawai</t>
  </si>
  <si>
    <t>2.1.1.01</t>
  </si>
  <si>
    <t>Belanja Gaji dan Tunjangan</t>
  </si>
  <si>
    <t>2.1.1.02</t>
  </si>
  <si>
    <t>Belanja Tambahan Penghasilan PNS</t>
  </si>
  <si>
    <t>2.2</t>
  </si>
  <si>
    <t>BELANJA LANGSUNG</t>
  </si>
  <si>
    <t>5.2.1</t>
  </si>
  <si>
    <t>BELANJA PEGAWAI</t>
  </si>
  <si>
    <t>5.2.2</t>
  </si>
  <si>
    <t>BELANJA BARANG DAN JASA</t>
  </si>
  <si>
    <t>5.2.3</t>
  </si>
  <si>
    <t>BELANJA MODAL</t>
  </si>
  <si>
    <t>Tanah</t>
  </si>
  <si>
    <t>Peralatan dan Mesin</t>
  </si>
  <si>
    <t>Gedung dan Bangunan</t>
  </si>
  <si>
    <t>Jalan, Irigasi dan Jaringan</t>
  </si>
  <si>
    <t>Aset Tetap Lainnya</t>
  </si>
  <si>
    <t>JUMLAH BELANJA</t>
  </si>
  <si>
    <t>SURPLUS/DEFISIT</t>
  </si>
  <si>
    <t>II</t>
  </si>
  <si>
    <t>BELANJA DAERAH</t>
  </si>
  <si>
    <t>BULAN LALU</t>
  </si>
  <si>
    <t>BULAN INI</t>
  </si>
  <si>
    <t>S/D BULAN INI</t>
  </si>
  <si>
    <t>KETERANGAN</t>
  </si>
  <si>
    <t>SP2D UP</t>
  </si>
  <si>
    <t>SP2D GU</t>
  </si>
  <si>
    <t>SP2D TU</t>
  </si>
  <si>
    <t>SP2D LS-GAJI</t>
  </si>
  <si>
    <t>SP2D LS-BARANG &amp; JASA</t>
  </si>
  <si>
    <t>JUMLAH SP2D</t>
  </si>
  <si>
    <t>III</t>
  </si>
  <si>
    <t>Contra Post (Pengembalian Belanja)</t>
  </si>
  <si>
    <t>Sisa UYHD</t>
  </si>
  <si>
    <t>IV</t>
  </si>
  <si>
    <t>KAS</t>
  </si>
  <si>
    <t>POSISI PER AKHIR BULAN</t>
  </si>
  <si>
    <t>Kas Pada Bendahara Penerimaan</t>
  </si>
  <si>
    <t>Kas Pada Bendahara Pengeluaran</t>
  </si>
  <si>
    <t>Kepala Dinas,</t>
  </si>
  <si>
    <t>Padang, 30 April 2018</t>
  </si>
  <si>
    <t>Sekretaris Dinas</t>
  </si>
  <si>
    <t>Ir. CHANDRA MUSTIKA</t>
  </si>
  <si>
    <t>NIP. 19590815 198703 1 007</t>
  </si>
  <si>
    <t>Yolly Detra Asrar, ST, MT</t>
  </si>
  <si>
    <t>NIP. 19721230 200112 2 001</t>
  </si>
  <si>
    <t>BULAN MARET TAHUN ANGGARAN 2018</t>
  </si>
  <si>
    <t>2.1.1.06</t>
  </si>
  <si>
    <t>Insentif Pemungutan Retribusi Daerah</t>
  </si>
  <si>
    <t>Padang, 29 Maret 2018</t>
  </si>
  <si>
    <t>BULAN FEBRUARI TAHUN ANGGARAN 2018</t>
  </si>
  <si>
    <t>Padang, 28 Februari 2018</t>
  </si>
  <si>
    <t>BULAN JANUARI TAHUN ANGGARAN 2018</t>
  </si>
  <si>
    <t>Padang,  31 Januari 2018</t>
  </si>
  <si>
    <t>FEB</t>
  </si>
  <si>
    <t>MAR</t>
  </si>
  <si>
    <t>APRIL</t>
  </si>
  <si>
    <t>MEI</t>
  </si>
  <si>
    <t>JUN</t>
  </si>
  <si>
    <t>JUL</t>
  </si>
  <si>
    <t>AGT</t>
  </si>
  <si>
    <t>SEPT</t>
  </si>
  <si>
    <t>OKT</t>
  </si>
  <si>
    <t>NOV</t>
  </si>
  <si>
    <t>DES</t>
  </si>
  <si>
    <t>Pajak Daerah</t>
  </si>
  <si>
    <t>Retribusi Daerah</t>
  </si>
  <si>
    <t>Hasil Pengelolaan Kekayaan Daerah Yang Dipisahkan</t>
  </si>
  <si>
    <t>Lain-lain PAD Yang Sah</t>
  </si>
  <si>
    <t>BULAN MEI TAHUN ANGGARAN 2018</t>
  </si>
  <si>
    <t>Padang, 31 Mei 2018</t>
  </si>
  <si>
    <t>BULAN JUNI TAHUN ANGGARAN 2018</t>
  </si>
  <si>
    <t>Padang, 30 Juni 2018</t>
  </si>
  <si>
    <t>Anggaran 2018</t>
  </si>
  <si>
    <t>BULAN JULI TAHUN ANGGARAN 2018</t>
  </si>
  <si>
    <t>Padang, 31 Juli 2018</t>
  </si>
  <si>
    <t>BULAN AGUSTUS TAHUN ANGGARAN 2018</t>
  </si>
  <si>
    <t>Padang, 31 Agustus 2018</t>
  </si>
  <si>
    <t>BULAN SEPTEMBER TAHUN ANGGARAN 2018</t>
  </si>
  <si>
    <t>Padang, 30 September 2018</t>
  </si>
  <si>
    <t>BULAN OKTOBER TAHUN ANGGARAN 2018</t>
  </si>
  <si>
    <t>Padang, 31 Oktober 2018</t>
  </si>
  <si>
    <t>BULAN NOPEMBER TAHUN ANGGARAN 2018</t>
  </si>
  <si>
    <t>Padang, 30 Nopember 2018</t>
  </si>
  <si>
    <t>BULAN DESEMBER TAHUN ANGGARAN 2018</t>
  </si>
  <si>
    <t>Padang, 31 Desember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</si>
</sst>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(* #,##0_);_(* \(#,##0\);_(* &quot;-&quot;_);_(@_)"/>
    <numFmt numFmtId="43" formatCode="_(* #,##0.00_);_(* \(#,##0.00\);_(* &quot;-&quot;??_);_(@_)"/>
    <numFmt numFmtId="164" formatCode="_(* #,##0.00_);_(* \(#,##0.00\);_(* &quot;-&quot;_);_(@_)"/>
  </numFmts>
  <fonts count="20">
    <font>
      <sz val="11"/>
      <color theme="1"/>
      <name val="Calibri"/>
      <charset val="134"/>
      <scheme val="minor"/>
    </font>
    <font>
      <b/>
      <sz val="12"/>
      <color theme="1"/>
      <name val="Book Antiqua"/>
      <family val="1"/>
    </font>
    <font>
      <sz val="12"/>
      <color theme="1"/>
      <name val="Book Antiqua"/>
      <family val="1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u/>
      <sz val="12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u/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41" fontId="15" fillId="0" borderId="0" applyFont="0" applyFill="0" applyBorder="0" applyAlignment="0" applyProtection="0"/>
  </cellStyleXfs>
  <cellXfs count="206">
    <xf numFmtId="0" fontId="0" fillId="0" borderId="0" xfId="0"/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41" fontId="2" fillId="0" borderId="3" xfId="0" applyNumberFormat="1" applyFont="1" applyBorder="1" applyAlignment="1">
      <alignment vertical="center"/>
    </xf>
    <xf numFmtId="41" fontId="2" fillId="0" borderId="4" xfId="0" applyNumberFormat="1" applyFont="1" applyBorder="1" applyAlignment="1">
      <alignment vertical="center"/>
    </xf>
    <xf numFmtId="41" fontId="1" fillId="0" borderId="5" xfId="0" applyNumberFormat="1" applyFont="1" applyBorder="1" applyAlignment="1">
      <alignment vertical="center"/>
    </xf>
    <xf numFmtId="41" fontId="1" fillId="0" borderId="3" xfId="0" applyNumberFormat="1" applyFont="1" applyBorder="1" applyAlignment="1">
      <alignment vertical="center"/>
    </xf>
    <xf numFmtId="0" fontId="3" fillId="0" borderId="0" xfId="0" applyFont="1"/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/>
    <xf numFmtId="0" fontId="0" fillId="0" borderId="0" xfId="0" applyFont="1"/>
    <xf numFmtId="0" fontId="0" fillId="0" borderId="0" xfId="0" applyFont="1" applyAlignment="1">
      <alignment horizontal="center"/>
    </xf>
    <xf numFmtId="0" fontId="5" fillId="0" borderId="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left" vertical="center"/>
    </xf>
    <xf numFmtId="0" fontId="6" fillId="0" borderId="1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41" fontId="6" fillId="0" borderId="5" xfId="0" applyNumberFormat="1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6" fillId="0" borderId="13" xfId="0" applyFont="1" applyBorder="1" applyAlignment="1">
      <alignment vertical="center"/>
    </xf>
    <xf numFmtId="41" fontId="6" fillId="0" borderId="3" xfId="0" applyNumberFormat="1" applyFont="1" applyBorder="1" applyAlignment="1">
      <alignment vertical="center"/>
    </xf>
    <xf numFmtId="0" fontId="7" fillId="0" borderId="3" xfId="0" applyFont="1" applyBorder="1" applyAlignment="1">
      <alignment horizontal="left" vertical="center"/>
    </xf>
    <xf numFmtId="0" fontId="7" fillId="0" borderId="11" xfId="0" applyFont="1" applyBorder="1" applyAlignment="1">
      <alignment vertical="center"/>
    </xf>
    <xf numFmtId="0" fontId="7" fillId="0" borderId="12" xfId="0" applyFont="1" applyBorder="1" applyAlignment="1">
      <alignment vertical="center"/>
    </xf>
    <xf numFmtId="0" fontId="7" fillId="0" borderId="13" xfId="0" applyFont="1" applyBorder="1" applyAlignment="1">
      <alignment vertical="center"/>
    </xf>
    <xf numFmtId="41" fontId="7" fillId="0" borderId="3" xfId="0" applyNumberFormat="1" applyFont="1" applyBorder="1" applyAlignment="1">
      <alignment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41" fontId="7" fillId="0" borderId="13" xfId="1" applyFont="1" applyBorder="1" applyAlignment="1">
      <alignment vertical="center"/>
    </xf>
    <xf numFmtId="0" fontId="7" fillId="0" borderId="14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41" fontId="7" fillId="0" borderId="15" xfId="0" applyNumberFormat="1" applyFont="1" applyBorder="1" applyAlignment="1">
      <alignment vertical="center"/>
    </xf>
    <xf numFmtId="41" fontId="7" fillId="0" borderId="4" xfId="0" applyNumberFormat="1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41" fontId="7" fillId="0" borderId="12" xfId="0" applyNumberFormat="1" applyFont="1" applyBorder="1" applyAlignment="1">
      <alignment vertical="center"/>
    </xf>
    <xf numFmtId="41" fontId="10" fillId="0" borderId="3" xfId="0" applyNumberFormat="1" applyFont="1" applyBorder="1" applyAlignment="1">
      <alignment vertical="center"/>
    </xf>
    <xf numFmtId="41" fontId="6" fillId="0" borderId="12" xfId="0" applyNumberFormat="1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41" fontId="7" fillId="0" borderId="0" xfId="1" applyFont="1"/>
    <xf numFmtId="41" fontId="7" fillId="0" borderId="0" xfId="0" applyNumberFormat="1" applyFont="1"/>
    <xf numFmtId="41" fontId="11" fillId="0" borderId="0" xfId="1" applyFont="1"/>
    <xf numFmtId="164" fontId="6" fillId="0" borderId="3" xfId="0" applyNumberFormat="1" applyFont="1" applyBorder="1" applyAlignment="1">
      <alignment vertical="center"/>
    </xf>
    <xf numFmtId="164" fontId="7" fillId="0" borderId="3" xfId="0" applyNumberFormat="1" applyFont="1" applyBorder="1" applyAlignment="1">
      <alignment vertical="center"/>
    </xf>
    <xf numFmtId="41" fontId="7" fillId="0" borderId="3" xfId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41" fontId="6" fillId="0" borderId="3" xfId="1" applyFont="1" applyBorder="1" applyAlignment="1">
      <alignment vertical="center"/>
    </xf>
    <xf numFmtId="2" fontId="7" fillId="0" borderId="3" xfId="0" applyNumberFormat="1" applyFont="1" applyBorder="1" applyAlignment="1">
      <alignment vertical="center"/>
    </xf>
    <xf numFmtId="2" fontId="7" fillId="0" borderId="3" xfId="1" applyNumberFormat="1" applyFont="1" applyBorder="1" applyAlignment="1">
      <alignment vertical="center"/>
    </xf>
    <xf numFmtId="0" fontId="6" fillId="0" borderId="6" xfId="0" applyFont="1" applyBorder="1" applyAlignment="1">
      <alignment horizontal="center" vertical="center"/>
    </xf>
    <xf numFmtId="0" fontId="13" fillId="0" borderId="0" xfId="0" applyFont="1"/>
    <xf numFmtId="43" fontId="13" fillId="0" borderId="0" xfId="0" applyNumberFormat="1" applyFont="1"/>
    <xf numFmtId="3" fontId="7" fillId="0" borderId="0" xfId="0" applyNumberFormat="1" applyFont="1" applyAlignment="1">
      <alignment horizontal="left" vertical="center"/>
    </xf>
    <xf numFmtId="0" fontId="0" fillId="0" borderId="0" xfId="0" applyFont="1" applyAlignment="1">
      <alignment horizontal="center"/>
    </xf>
    <xf numFmtId="0" fontId="5" fillId="0" borderId="11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6" fillId="0" borderId="11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0" fillId="0" borderId="0" xfId="0" applyFont="1" applyAlignment="1">
      <alignment horizontal="center"/>
    </xf>
    <xf numFmtId="164" fontId="16" fillId="0" borderId="3" xfId="0" applyNumberFormat="1" applyFont="1" applyBorder="1" applyAlignment="1">
      <alignment vertical="center"/>
    </xf>
    <xf numFmtId="0" fontId="0" fillId="0" borderId="0" xfId="0" applyFont="1" applyAlignment="1">
      <alignment horizontal="center"/>
    </xf>
    <xf numFmtId="0" fontId="5" fillId="0" borderId="11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41" fontId="7" fillId="0" borderId="0" xfId="0" applyNumberFormat="1" applyFont="1" applyAlignment="1">
      <alignment vertical="center"/>
    </xf>
    <xf numFmtId="0" fontId="6" fillId="0" borderId="11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18" fillId="0" borderId="0" xfId="0" applyFont="1"/>
    <xf numFmtId="0" fontId="0" fillId="0" borderId="0" xfId="0" applyFont="1" applyAlignment="1">
      <alignment horizontal="center"/>
    </xf>
    <xf numFmtId="0" fontId="5" fillId="0" borderId="11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41" fontId="6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/>
    </xf>
    <xf numFmtId="0" fontId="5" fillId="0" borderId="11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0" fillId="0" borderId="0" xfId="0" applyFont="1" applyAlignment="1">
      <alignment horizontal="center"/>
    </xf>
    <xf numFmtId="43" fontId="6" fillId="0" borderId="3" xfId="0" applyNumberFormat="1" applyFont="1" applyBorder="1" applyAlignment="1">
      <alignment vertical="center"/>
    </xf>
    <xf numFmtId="43" fontId="7" fillId="0" borderId="3" xfId="0" applyNumberFormat="1" applyFont="1" applyBorder="1" applyAlignment="1">
      <alignment vertical="center"/>
    </xf>
    <xf numFmtId="43" fontId="7" fillId="0" borderId="15" xfId="0" applyNumberFormat="1" applyFont="1" applyBorder="1" applyAlignment="1">
      <alignment vertical="center"/>
    </xf>
    <xf numFmtId="43" fontId="7" fillId="0" borderId="4" xfId="0" applyNumberFormat="1" applyFont="1" applyBorder="1" applyAlignment="1">
      <alignment vertical="center"/>
    </xf>
    <xf numFmtId="43" fontId="7" fillId="0" borderId="0" xfId="0" applyNumberFormat="1" applyFont="1" applyAlignment="1">
      <alignment vertical="center"/>
    </xf>
    <xf numFmtId="43" fontId="6" fillId="0" borderId="12" xfId="0" applyNumberFormat="1" applyFont="1" applyBorder="1" applyAlignment="1">
      <alignment horizontal="center" vertical="center"/>
    </xf>
    <xf numFmtId="43" fontId="6" fillId="0" borderId="3" xfId="0" applyNumberFormat="1" applyFont="1" applyBorder="1" applyAlignment="1">
      <alignment horizontal="center" vertical="center"/>
    </xf>
    <xf numFmtId="43" fontId="7" fillId="0" borderId="12" xfId="0" applyNumberFormat="1" applyFont="1" applyBorder="1" applyAlignment="1">
      <alignment vertical="center"/>
    </xf>
    <xf numFmtId="43" fontId="10" fillId="0" borderId="3" xfId="0" applyNumberFormat="1" applyFont="1" applyBorder="1" applyAlignment="1">
      <alignment vertical="center"/>
    </xf>
    <xf numFmtId="43" fontId="6" fillId="0" borderId="12" xfId="0" applyNumberFormat="1" applyFont="1" applyBorder="1" applyAlignment="1">
      <alignment vertical="center"/>
    </xf>
    <xf numFmtId="43" fontId="6" fillId="0" borderId="13" xfId="0" applyNumberFormat="1" applyFont="1" applyBorder="1" applyAlignment="1">
      <alignment horizontal="center" vertical="center"/>
    </xf>
    <xf numFmtId="43" fontId="7" fillId="0" borderId="13" xfId="0" applyNumberFormat="1" applyFont="1" applyBorder="1" applyAlignment="1">
      <alignment vertical="center"/>
    </xf>
    <xf numFmtId="43" fontId="6" fillId="0" borderId="13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43" fontId="6" fillId="0" borderId="3" xfId="0" applyNumberFormat="1" applyFont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0" fillId="0" borderId="0" xfId="0" applyFont="1" applyAlignment="1">
      <alignment horizontal="center"/>
    </xf>
    <xf numFmtId="43" fontId="7" fillId="0" borderId="11" xfId="0" applyNumberFormat="1" applyFont="1" applyBorder="1" applyAlignment="1">
      <alignment horizontal="center" vertical="center"/>
    </xf>
    <xf numFmtId="43" fontId="7" fillId="0" borderId="1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7" fillId="0" borderId="11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1" xfId="0" applyFont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43" fontId="6" fillId="0" borderId="11" xfId="0" applyNumberFormat="1" applyFont="1" applyBorder="1" applyAlignment="1">
      <alignment horizontal="center" vertical="center"/>
    </xf>
    <xf numFmtId="43" fontId="6" fillId="0" borderId="13" xfId="0" applyNumberFormat="1" applyFont="1" applyBorder="1" applyAlignment="1">
      <alignment horizontal="center" vertical="center"/>
    </xf>
    <xf numFmtId="43" fontId="6" fillId="0" borderId="3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17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41" fontId="7" fillId="0" borderId="11" xfId="0" applyNumberFormat="1" applyFont="1" applyBorder="1" applyAlignment="1">
      <alignment horizontal="center" vertical="center"/>
    </xf>
    <xf numFmtId="41" fontId="7" fillId="0" borderId="13" xfId="0" applyNumberFormat="1" applyFont="1" applyBorder="1" applyAlignment="1">
      <alignment horizontal="center" vertical="center"/>
    </xf>
    <xf numFmtId="41" fontId="6" fillId="0" borderId="3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" fillId="0" borderId="0" xfId="0" applyFont="1" applyBorder="1" applyAlignment="1">
      <alignment horizontal="center" vertical="center"/>
    </xf>
  </cellXfs>
  <cellStyles count="2">
    <cellStyle name="Comma [0]" xfId="1" builtinId="6"/>
    <cellStyle name="Normal" xfId="0" builtinId="0"/>
  </cellStyles>
  <dxfs count="0"/>
  <tableStyles count="0" defaultTableStyle="TableStyleMedium9" defaultPivotStyle="PivotStyleLight16"/>
  <colors>
    <mruColors>
      <color rgb="FFF3F2A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V57"/>
  <sheetViews>
    <sheetView tabSelected="1" view="pageBreakPreview" topLeftCell="A13" zoomScale="80" zoomScaleNormal="100" zoomScaleSheetLayoutView="80" workbookViewId="0">
      <selection activeCell="H26" sqref="H26"/>
    </sheetView>
  </sheetViews>
  <sheetFormatPr defaultColWidth="9.140625" defaultRowHeight="15"/>
  <cols>
    <col min="1" max="1" width="14.28515625" style="16" customWidth="1"/>
    <col min="2" max="5" width="9.140625" style="16"/>
    <col min="6" max="6" width="15.140625" style="16" customWidth="1"/>
    <col min="7" max="8" width="22.140625" style="16" bestFit="1" customWidth="1"/>
    <col min="9" max="9" width="10.42578125" style="16" customWidth="1"/>
    <col min="10" max="10" width="24.42578125" style="16" customWidth="1"/>
    <col min="11" max="11" width="10" style="16" customWidth="1"/>
    <col min="12" max="12" width="19.140625" style="16" customWidth="1"/>
    <col min="13" max="13" width="9.140625" style="16"/>
    <col min="14" max="14" width="17.7109375" style="16" bestFit="1" customWidth="1"/>
    <col min="15" max="15" width="20.140625" style="16" bestFit="1" customWidth="1"/>
    <col min="16" max="16" width="15.85546875" style="16" bestFit="1" customWidth="1"/>
    <col min="17" max="21" width="9.140625" style="16"/>
    <col min="22" max="22" width="13.5703125" style="16" customWidth="1"/>
    <col min="23" max="16384" width="9.140625" style="16"/>
  </cols>
  <sheetData>
    <row r="1" spans="1:12" s="9" customFormat="1" ht="18.75">
      <c r="A1" s="167" t="s">
        <v>0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</row>
    <row r="2" spans="1:12" s="9" customFormat="1" ht="23.25">
      <c r="A2" s="168" t="s">
        <v>1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</row>
    <row r="3" spans="1:12" s="9" customFormat="1" ht="18.75">
      <c r="A3" s="167" t="s">
        <v>2</v>
      </c>
      <c r="B3" s="167"/>
      <c r="C3" s="167"/>
      <c r="D3" s="167"/>
      <c r="E3" s="167"/>
      <c r="F3" s="167"/>
      <c r="G3" s="167"/>
      <c r="H3" s="167"/>
      <c r="I3" s="167"/>
      <c r="J3" s="167"/>
      <c r="K3" s="167"/>
      <c r="L3" s="167"/>
    </row>
    <row r="4" spans="1:12" s="9" customFormat="1" ht="18.75">
      <c r="A4" s="167" t="s">
        <v>109</v>
      </c>
      <c r="B4" s="167"/>
      <c r="C4" s="167"/>
      <c r="D4" s="167"/>
      <c r="E4" s="167"/>
      <c r="F4" s="167"/>
      <c r="G4" s="167"/>
      <c r="H4" s="167"/>
      <c r="I4" s="167"/>
      <c r="J4" s="167"/>
      <c r="K4" s="167"/>
      <c r="L4" s="167"/>
    </row>
    <row r="5" spans="1:12" s="9" customFormat="1">
      <c r="B5" s="169"/>
      <c r="C5" s="169"/>
      <c r="D5" s="169"/>
      <c r="E5" s="169"/>
      <c r="F5" s="169"/>
      <c r="G5" s="169"/>
      <c r="H5" s="169"/>
      <c r="I5" s="169"/>
      <c r="J5" s="169"/>
      <c r="K5" s="156"/>
    </row>
    <row r="6" spans="1:12" s="9" customFormat="1">
      <c r="B6" s="16"/>
      <c r="C6" s="16"/>
      <c r="D6" s="16"/>
      <c r="E6" s="16"/>
      <c r="F6" s="16"/>
      <c r="G6" s="16"/>
      <c r="H6" s="16"/>
      <c r="I6" s="16"/>
      <c r="J6" s="16"/>
      <c r="K6" s="16"/>
    </row>
    <row r="7" spans="1:12" s="10" customFormat="1" ht="28.5" customHeight="1">
      <c r="A7" s="157" t="s">
        <v>4</v>
      </c>
      <c r="B7" s="159" t="s">
        <v>5</v>
      </c>
      <c r="C7" s="160"/>
      <c r="D7" s="160"/>
      <c r="E7" s="160"/>
      <c r="F7" s="161"/>
      <c r="G7" s="157" t="s">
        <v>98</v>
      </c>
      <c r="H7" s="159" t="s">
        <v>7</v>
      </c>
      <c r="I7" s="165" t="s">
        <v>8</v>
      </c>
      <c r="J7" s="159" t="s">
        <v>9</v>
      </c>
      <c r="K7" s="165" t="s">
        <v>8</v>
      </c>
      <c r="L7" s="172" t="s">
        <v>10</v>
      </c>
    </row>
    <row r="8" spans="1:12" s="10" customFormat="1" ht="15.75" customHeight="1">
      <c r="A8" s="158"/>
      <c r="B8" s="162"/>
      <c r="C8" s="163"/>
      <c r="D8" s="163"/>
      <c r="E8" s="163"/>
      <c r="F8" s="164"/>
      <c r="G8" s="158"/>
      <c r="H8" s="162"/>
      <c r="I8" s="166"/>
      <c r="J8" s="162"/>
      <c r="K8" s="166"/>
      <c r="L8" s="172"/>
    </row>
    <row r="9" spans="1:12" s="11" customFormat="1" ht="8.25" customHeight="1">
      <c r="A9" s="18">
        <v>1</v>
      </c>
      <c r="B9" s="173">
        <v>2</v>
      </c>
      <c r="C9" s="174"/>
      <c r="D9" s="174"/>
      <c r="E9" s="174"/>
      <c r="F9" s="175"/>
      <c r="G9" s="154">
        <v>3</v>
      </c>
      <c r="H9" s="18">
        <v>4</v>
      </c>
      <c r="I9" s="155">
        <v>5</v>
      </c>
      <c r="J9" s="18">
        <v>6</v>
      </c>
      <c r="K9" s="155">
        <v>7</v>
      </c>
      <c r="L9" s="18">
        <v>8</v>
      </c>
    </row>
    <row r="10" spans="1:12" s="12" customFormat="1" ht="21" customHeight="1">
      <c r="A10" s="21">
        <v>1</v>
      </c>
      <c r="B10" s="22" t="s">
        <v>11</v>
      </c>
      <c r="C10" s="23"/>
      <c r="D10" s="23"/>
      <c r="E10" s="23"/>
      <c r="F10" s="23"/>
      <c r="G10" s="24">
        <v>0</v>
      </c>
      <c r="H10" s="24">
        <f t="shared" ref="H10:J10" si="0">H11</f>
        <v>0</v>
      </c>
      <c r="I10" s="56">
        <v>0</v>
      </c>
      <c r="J10" s="24">
        <f t="shared" si="0"/>
        <v>0</v>
      </c>
      <c r="K10" s="56">
        <v>0</v>
      </c>
      <c r="L10" s="43"/>
    </row>
    <row r="11" spans="1:12" s="12" customFormat="1" ht="21" customHeight="1">
      <c r="A11" s="21">
        <v>1.1000000000000001</v>
      </c>
      <c r="B11" s="25" t="s">
        <v>12</v>
      </c>
      <c r="C11" s="26"/>
      <c r="D11" s="26"/>
      <c r="E11" s="26"/>
      <c r="F11" s="27"/>
      <c r="G11" s="28">
        <f>SUM(G12:G14)</f>
        <v>0</v>
      </c>
      <c r="H11" s="28">
        <f>SUM(H12:H14)</f>
        <v>0</v>
      </c>
      <c r="I11" s="56">
        <v>0</v>
      </c>
      <c r="J11" s="28">
        <f>SUM(J12:J14)</f>
        <v>0</v>
      </c>
      <c r="K11" s="56">
        <v>0</v>
      </c>
      <c r="L11" s="43"/>
    </row>
    <row r="12" spans="1:12" s="12" customFormat="1" ht="21" customHeight="1">
      <c r="A12" s="29" t="s">
        <v>13</v>
      </c>
      <c r="B12" s="30" t="s">
        <v>14</v>
      </c>
      <c r="C12" s="26"/>
      <c r="D12" s="26"/>
      <c r="E12" s="26"/>
      <c r="F12" s="27"/>
      <c r="G12" s="28">
        <v>0</v>
      </c>
      <c r="H12" s="28">
        <v>0</v>
      </c>
      <c r="I12" s="28">
        <v>0</v>
      </c>
      <c r="J12" s="28">
        <f>G12-H12</f>
        <v>0</v>
      </c>
      <c r="K12" s="28">
        <v>0</v>
      </c>
      <c r="L12" s="43"/>
    </row>
    <row r="13" spans="1:12" s="13" customFormat="1" ht="21" customHeight="1">
      <c r="A13" s="29" t="s">
        <v>15</v>
      </c>
      <c r="B13" s="30" t="s">
        <v>16</v>
      </c>
      <c r="C13" s="31"/>
      <c r="D13" s="31"/>
      <c r="E13" s="31"/>
      <c r="F13" s="32"/>
      <c r="G13" s="33">
        <v>0</v>
      </c>
      <c r="H13" s="33">
        <v>0</v>
      </c>
      <c r="I13" s="56">
        <v>0</v>
      </c>
      <c r="J13" s="33">
        <f t="shared" ref="J13:J15" si="1">G13-H13</f>
        <v>0</v>
      </c>
      <c r="K13" s="57">
        <v>0</v>
      </c>
      <c r="L13" s="58"/>
    </row>
    <row r="14" spans="1:12" s="13" customFormat="1" ht="42" customHeight="1">
      <c r="A14" s="29" t="s">
        <v>17</v>
      </c>
      <c r="B14" s="176" t="s">
        <v>18</v>
      </c>
      <c r="C14" s="177"/>
      <c r="D14" s="177"/>
      <c r="E14" s="177"/>
      <c r="F14" s="178"/>
      <c r="G14" s="33"/>
      <c r="H14" s="33"/>
      <c r="I14" s="28">
        <v>0</v>
      </c>
      <c r="J14" s="28">
        <f t="shared" si="1"/>
        <v>0</v>
      </c>
      <c r="K14" s="28">
        <v>0</v>
      </c>
      <c r="L14" s="58"/>
    </row>
    <row r="15" spans="1:12" s="13" customFormat="1" ht="21" customHeight="1">
      <c r="A15" s="29"/>
      <c r="B15" s="179" t="s">
        <v>19</v>
      </c>
      <c r="C15" s="180"/>
      <c r="D15" s="180"/>
      <c r="E15" s="180"/>
      <c r="F15" s="181"/>
      <c r="G15" s="28">
        <f>SUM(G12:G14)</f>
        <v>0</v>
      </c>
      <c r="H15" s="28">
        <f>SUM(H12:H14)</f>
        <v>0</v>
      </c>
      <c r="I15" s="56">
        <v>0</v>
      </c>
      <c r="J15" s="28">
        <f t="shared" si="1"/>
        <v>0</v>
      </c>
      <c r="K15" s="56">
        <v>0</v>
      </c>
      <c r="L15" s="58"/>
    </row>
    <row r="16" spans="1:12" s="12" customFormat="1" ht="21" customHeight="1">
      <c r="A16" s="21">
        <v>2</v>
      </c>
      <c r="B16" s="25" t="s">
        <v>20</v>
      </c>
      <c r="C16" s="26"/>
      <c r="D16" s="26"/>
      <c r="E16" s="26"/>
      <c r="F16" s="27"/>
      <c r="G16" s="136">
        <f>G17+G21</f>
        <v>21351738167.110001</v>
      </c>
      <c r="H16" s="136">
        <f>H17+H21</f>
        <v>15120445813.5</v>
      </c>
      <c r="I16" s="56">
        <f t="shared" ref="I16:I21" si="2">H16/G16*100</f>
        <v>70.815994909451348</v>
      </c>
      <c r="J16" s="136">
        <f>G16-H16</f>
        <v>6231292353.6100006</v>
      </c>
      <c r="K16" s="56">
        <f>J16/G16*100</f>
        <v>29.184005090548649</v>
      </c>
      <c r="L16" s="43"/>
    </row>
    <row r="17" spans="1:22" s="12" customFormat="1" ht="21" customHeight="1">
      <c r="A17" s="21" t="s">
        <v>21</v>
      </c>
      <c r="B17" s="25" t="s">
        <v>22</v>
      </c>
      <c r="C17" s="26"/>
      <c r="D17" s="26"/>
      <c r="E17" s="26"/>
      <c r="F17" s="27"/>
      <c r="G17" s="136">
        <f>G18</f>
        <v>9737057753.1100006</v>
      </c>
      <c r="H17" s="136">
        <f>H18</f>
        <v>6175583222</v>
      </c>
      <c r="I17" s="56">
        <f t="shared" si="2"/>
        <v>63.423504087028014</v>
      </c>
      <c r="J17" s="136">
        <f>G17-H17</f>
        <v>3561474531.1100006</v>
      </c>
      <c r="K17" s="56">
        <f>J17/G17*100</f>
        <v>36.576495912971978</v>
      </c>
      <c r="L17" s="43"/>
    </row>
    <row r="18" spans="1:22" s="13" customFormat="1" ht="21" customHeight="1">
      <c r="A18" s="29" t="s">
        <v>23</v>
      </c>
      <c r="B18" s="30" t="s">
        <v>24</v>
      </c>
      <c r="C18" s="31"/>
      <c r="D18" s="31"/>
      <c r="E18" s="31"/>
      <c r="F18" s="32"/>
      <c r="G18" s="137">
        <f>SUM(G19:G20)</f>
        <v>9737057753.1100006</v>
      </c>
      <c r="H18" s="137">
        <f>SUM(H19:H20)</f>
        <v>6175583222</v>
      </c>
      <c r="I18" s="57">
        <f t="shared" si="2"/>
        <v>63.423504087028014</v>
      </c>
      <c r="J18" s="137">
        <f>SUM(J19:J20)</f>
        <v>3561474531.1099997</v>
      </c>
      <c r="K18" s="57">
        <f>J18/G18*100</f>
        <v>36.576495912971971</v>
      </c>
      <c r="L18" s="59"/>
      <c r="V18" s="66"/>
    </row>
    <row r="19" spans="1:22" s="13" customFormat="1" ht="21" customHeight="1">
      <c r="A19" s="29" t="s">
        <v>25</v>
      </c>
      <c r="B19" s="30" t="s">
        <v>26</v>
      </c>
      <c r="C19" s="31"/>
      <c r="D19" s="31"/>
      <c r="E19" s="31"/>
      <c r="F19" s="32"/>
      <c r="G19" s="137">
        <v>7844795753.1099997</v>
      </c>
      <c r="H19" s="137">
        <v>4459794056</v>
      </c>
      <c r="I19" s="57">
        <f t="shared" si="2"/>
        <v>56.850352722465139</v>
      </c>
      <c r="J19" s="137">
        <f>G19-H19</f>
        <v>3385001697.1099997</v>
      </c>
      <c r="K19" s="57">
        <f>J19/G19*100</f>
        <v>43.149647277534861</v>
      </c>
      <c r="L19" s="59"/>
    </row>
    <row r="20" spans="1:22" s="13" customFormat="1" ht="21" customHeight="1">
      <c r="A20" s="29" t="s">
        <v>27</v>
      </c>
      <c r="B20" s="30" t="s">
        <v>28</v>
      </c>
      <c r="C20" s="31"/>
      <c r="D20" s="31"/>
      <c r="E20" s="31"/>
      <c r="F20" s="32"/>
      <c r="G20" s="137">
        <v>1892262000</v>
      </c>
      <c r="H20" s="137">
        <v>1715789166</v>
      </c>
      <c r="I20" s="57">
        <f t="shared" si="2"/>
        <v>90.673974639875453</v>
      </c>
      <c r="J20" s="137">
        <f>G20-H20</f>
        <v>176472834</v>
      </c>
      <c r="K20" s="57">
        <f>J20/G20*100</f>
        <v>9.3260253601245502</v>
      </c>
      <c r="L20" s="59"/>
    </row>
    <row r="21" spans="1:22" s="12" customFormat="1" ht="21" customHeight="1">
      <c r="A21" s="21" t="s">
        <v>29</v>
      </c>
      <c r="B21" s="25" t="s">
        <v>30</v>
      </c>
      <c r="C21" s="26"/>
      <c r="D21" s="26"/>
      <c r="E21" s="26"/>
      <c r="F21" s="27"/>
      <c r="G21" s="136">
        <f>SUM(G22:G24)</f>
        <v>11614680414</v>
      </c>
      <c r="H21" s="136">
        <f>SUM(H22:H24)</f>
        <v>8944862591.5</v>
      </c>
      <c r="I21" s="56">
        <f t="shared" si="2"/>
        <v>77.013419850262267</v>
      </c>
      <c r="J21" s="136">
        <f>G21-H21</f>
        <v>2669817822.5</v>
      </c>
      <c r="K21" s="56">
        <f t="shared" ref="K21:K31" si="3">J21/G21*100</f>
        <v>22.98658014973773</v>
      </c>
      <c r="L21" s="60"/>
    </row>
    <row r="22" spans="1:22" s="13" customFormat="1" ht="21" customHeight="1">
      <c r="A22" s="29" t="s">
        <v>31</v>
      </c>
      <c r="B22" s="30" t="s">
        <v>32</v>
      </c>
      <c r="C22" s="31"/>
      <c r="D22" s="31"/>
      <c r="E22" s="31"/>
      <c r="F22" s="32"/>
      <c r="G22" s="137">
        <v>0</v>
      </c>
      <c r="H22" s="137">
        <v>0</v>
      </c>
      <c r="I22" s="56">
        <v>0</v>
      </c>
      <c r="J22" s="137">
        <f t="shared" ref="J22:J31" si="4">G22-H22</f>
        <v>0</v>
      </c>
      <c r="K22" s="56">
        <v>0</v>
      </c>
      <c r="L22" s="58"/>
    </row>
    <row r="23" spans="1:22" s="13" customFormat="1" ht="21" customHeight="1">
      <c r="A23" s="29" t="s">
        <v>33</v>
      </c>
      <c r="B23" s="30" t="s">
        <v>34</v>
      </c>
      <c r="C23" s="31"/>
      <c r="D23" s="31"/>
      <c r="E23" s="31"/>
      <c r="F23" s="32"/>
      <c r="G23" s="137">
        <v>9065513538</v>
      </c>
      <c r="H23" s="137">
        <v>6514818091.5</v>
      </c>
      <c r="I23" s="87">
        <f>H23/G23*100</f>
        <v>71.863751172967469</v>
      </c>
      <c r="J23" s="137">
        <f t="shared" si="4"/>
        <v>2550695446.5</v>
      </c>
      <c r="K23" s="57">
        <f t="shared" si="3"/>
        <v>28.136248827032528</v>
      </c>
      <c r="L23" s="58"/>
    </row>
    <row r="24" spans="1:22" s="13" customFormat="1" ht="21" customHeight="1">
      <c r="A24" s="29" t="s">
        <v>35</v>
      </c>
      <c r="B24" s="30" t="s">
        <v>36</v>
      </c>
      <c r="C24" s="31"/>
      <c r="D24" s="31"/>
      <c r="E24" s="31"/>
      <c r="F24" s="32"/>
      <c r="G24" s="137">
        <f>SUM(G25:G29)</f>
        <v>2549166876</v>
      </c>
      <c r="H24" s="137">
        <f>SUM(H25:H29)</f>
        <v>2430044500</v>
      </c>
      <c r="I24" s="87">
        <f>H24/G24*100</f>
        <v>95.327007536402647</v>
      </c>
      <c r="J24" s="137">
        <f t="shared" si="4"/>
        <v>119122376</v>
      </c>
      <c r="K24" s="57">
        <f t="shared" si="3"/>
        <v>4.6729924635973497</v>
      </c>
      <c r="L24" s="58"/>
      <c r="N24" s="13">
        <v>1618225082</v>
      </c>
    </row>
    <row r="25" spans="1:22" s="13" customFormat="1" ht="21" customHeight="1">
      <c r="A25" s="29"/>
      <c r="B25" s="30" t="s">
        <v>37</v>
      </c>
      <c r="C25" s="31"/>
      <c r="D25" s="31"/>
      <c r="E25" s="31"/>
      <c r="F25" s="37"/>
      <c r="G25" s="137">
        <v>0</v>
      </c>
      <c r="H25" s="137">
        <v>0</v>
      </c>
      <c r="I25" s="56">
        <v>0</v>
      </c>
      <c r="J25" s="137">
        <f t="shared" si="4"/>
        <v>0</v>
      </c>
      <c r="K25" s="56">
        <v>0</v>
      </c>
      <c r="L25" s="58"/>
    </row>
    <row r="26" spans="1:22" s="13" customFormat="1" ht="21" customHeight="1">
      <c r="A26" s="29"/>
      <c r="B26" s="30" t="s">
        <v>38</v>
      </c>
      <c r="C26" s="31"/>
      <c r="D26" s="31"/>
      <c r="E26" s="31"/>
      <c r="F26" s="37"/>
      <c r="G26" s="137">
        <v>1294743876</v>
      </c>
      <c r="H26" s="137">
        <v>1180272500</v>
      </c>
      <c r="I26" s="56">
        <v>0</v>
      </c>
      <c r="J26" s="137">
        <f t="shared" si="4"/>
        <v>114471376</v>
      </c>
      <c r="K26" s="56">
        <v>0</v>
      </c>
      <c r="L26" s="61"/>
    </row>
    <row r="27" spans="1:22" s="13" customFormat="1" ht="21" customHeight="1">
      <c r="A27" s="29"/>
      <c r="B27" s="30" t="s">
        <v>39</v>
      </c>
      <c r="C27" s="31"/>
      <c r="D27" s="31"/>
      <c r="E27" s="31"/>
      <c r="F27" s="37"/>
      <c r="G27" s="137">
        <v>1254423000</v>
      </c>
      <c r="H27" s="137">
        <v>1249772000</v>
      </c>
      <c r="I27" s="56">
        <v>0</v>
      </c>
      <c r="J27" s="137">
        <f t="shared" si="4"/>
        <v>4651000</v>
      </c>
      <c r="K27" s="56">
        <v>0</v>
      </c>
      <c r="L27" s="61"/>
      <c r="R27" s="13">
        <f>751278803-H21</f>
        <v>-8193583788.5</v>
      </c>
    </row>
    <row r="28" spans="1:22" s="13" customFormat="1" ht="21" customHeight="1">
      <c r="A28" s="29"/>
      <c r="B28" s="30" t="s">
        <v>40</v>
      </c>
      <c r="C28" s="31"/>
      <c r="D28" s="31"/>
      <c r="E28" s="31"/>
      <c r="F28" s="32"/>
      <c r="G28" s="137">
        <v>0</v>
      </c>
      <c r="H28" s="137">
        <v>0</v>
      </c>
      <c r="I28" s="56">
        <v>0</v>
      </c>
      <c r="J28" s="137">
        <f t="shared" si="4"/>
        <v>0</v>
      </c>
      <c r="K28" s="56">
        <v>0</v>
      </c>
      <c r="L28" s="62"/>
    </row>
    <row r="29" spans="1:22" s="13" customFormat="1" ht="21" customHeight="1">
      <c r="A29" s="29"/>
      <c r="B29" s="38" t="s">
        <v>41</v>
      </c>
      <c r="C29" s="39"/>
      <c r="D29" s="39"/>
      <c r="E29" s="39"/>
      <c r="F29" s="40"/>
      <c r="G29" s="138">
        <v>0</v>
      </c>
      <c r="H29" s="139">
        <v>0</v>
      </c>
      <c r="I29" s="56">
        <v>0</v>
      </c>
      <c r="J29" s="137">
        <f t="shared" si="4"/>
        <v>0</v>
      </c>
      <c r="K29" s="56">
        <v>0</v>
      </c>
      <c r="L29" s="58"/>
    </row>
    <row r="30" spans="1:22" s="12" customFormat="1" ht="21" customHeight="1">
      <c r="A30" s="43"/>
      <c r="B30" s="179" t="s">
        <v>42</v>
      </c>
      <c r="C30" s="180"/>
      <c r="D30" s="180"/>
      <c r="E30" s="180"/>
      <c r="F30" s="181"/>
      <c r="G30" s="136">
        <f>G17+G21</f>
        <v>21351738167.110001</v>
      </c>
      <c r="H30" s="136">
        <f>H17+H21</f>
        <v>15120445813.5</v>
      </c>
      <c r="I30" s="56">
        <f>H30/G30*100</f>
        <v>70.815994909451348</v>
      </c>
      <c r="J30" s="136">
        <f t="shared" si="4"/>
        <v>6231292353.6100006</v>
      </c>
      <c r="K30" s="56">
        <f t="shared" si="3"/>
        <v>29.184005090548649</v>
      </c>
      <c r="L30" s="60"/>
    </row>
    <row r="31" spans="1:22" s="12" customFormat="1" ht="21" customHeight="1">
      <c r="A31" s="43"/>
      <c r="B31" s="179" t="s">
        <v>43</v>
      </c>
      <c r="C31" s="180"/>
      <c r="D31" s="180"/>
      <c r="E31" s="180"/>
      <c r="F31" s="181"/>
      <c r="G31" s="136">
        <f>G15-G30</f>
        <v>-21351738167.110001</v>
      </c>
      <c r="H31" s="136">
        <f>H15-H30</f>
        <v>-15120445813.5</v>
      </c>
      <c r="I31" s="56">
        <f t="shared" ref="I31" si="5">H31/G31*100</f>
        <v>70.815994909451348</v>
      </c>
      <c r="J31" s="136">
        <f t="shared" si="4"/>
        <v>-6231292353.6100006</v>
      </c>
      <c r="K31" s="56">
        <f t="shared" si="3"/>
        <v>29.184005090548649</v>
      </c>
      <c r="L31" s="60"/>
    </row>
    <row r="32" spans="1:22" s="13" customFormat="1" ht="12" customHeight="1">
      <c r="G32" s="140"/>
      <c r="H32" s="140"/>
    </row>
    <row r="33" spans="1:22" s="14" customFormat="1" ht="21" customHeight="1">
      <c r="A33" s="152" t="s">
        <v>44</v>
      </c>
      <c r="B33" s="179" t="s">
        <v>45</v>
      </c>
      <c r="C33" s="180"/>
      <c r="D33" s="180"/>
      <c r="E33" s="180"/>
      <c r="F33" s="181"/>
      <c r="G33" s="141" t="s">
        <v>46</v>
      </c>
      <c r="H33" s="153" t="s">
        <v>47</v>
      </c>
      <c r="I33" s="180" t="s">
        <v>48</v>
      </c>
      <c r="J33" s="180"/>
      <c r="K33" s="179" t="s">
        <v>49</v>
      </c>
      <c r="L33" s="181"/>
    </row>
    <row r="34" spans="1:22" s="13" customFormat="1" ht="21.75" customHeight="1">
      <c r="A34" s="45">
        <v>1</v>
      </c>
      <c r="B34" s="30" t="s">
        <v>50</v>
      </c>
      <c r="C34" s="31"/>
      <c r="D34" s="31"/>
      <c r="E34" s="31"/>
      <c r="F34" s="32"/>
      <c r="G34" s="143">
        <v>790000000</v>
      </c>
      <c r="H34" s="137">
        <v>0</v>
      </c>
      <c r="I34" s="170">
        <f t="shared" ref="I34:I36" si="6">G34+H34</f>
        <v>790000000</v>
      </c>
      <c r="J34" s="171"/>
      <c r="K34" s="30"/>
      <c r="L34" s="32"/>
      <c r="R34" s="13">
        <f>38721197-I47</f>
        <v>38721197</v>
      </c>
    </row>
    <row r="35" spans="1:22" s="13" customFormat="1" ht="21" customHeight="1">
      <c r="A35" s="45">
        <v>2</v>
      </c>
      <c r="B35" s="30" t="s">
        <v>51</v>
      </c>
      <c r="C35" s="31"/>
      <c r="D35" s="31"/>
      <c r="E35" s="31"/>
      <c r="F35" s="32"/>
      <c r="G35" s="143">
        <v>2191479109</v>
      </c>
      <c r="H35" s="144">
        <v>628853353</v>
      </c>
      <c r="I35" s="170">
        <f t="shared" si="6"/>
        <v>2820332462</v>
      </c>
      <c r="J35" s="171"/>
      <c r="K35" s="30"/>
      <c r="L35" s="32"/>
      <c r="N35" s="99">
        <f>G34+G35</f>
        <v>2981479109</v>
      </c>
      <c r="O35" s="140">
        <f>I34+I35</f>
        <v>3610332462</v>
      </c>
    </row>
    <row r="36" spans="1:22" s="13" customFormat="1" ht="21" customHeight="1">
      <c r="A36" s="45">
        <v>3</v>
      </c>
      <c r="B36" s="30" t="s">
        <v>52</v>
      </c>
      <c r="C36" s="31"/>
      <c r="D36" s="31"/>
      <c r="E36" s="31"/>
      <c r="F36" s="32"/>
      <c r="G36" s="143">
        <v>0</v>
      </c>
      <c r="H36" s="137">
        <v>0</v>
      </c>
      <c r="I36" s="170">
        <f t="shared" si="6"/>
        <v>0</v>
      </c>
      <c r="J36" s="171"/>
      <c r="K36" s="30"/>
      <c r="L36" s="32"/>
    </row>
    <row r="37" spans="1:22" s="13" customFormat="1" ht="21" customHeight="1">
      <c r="A37" s="45">
        <v>4</v>
      </c>
      <c r="B37" s="30" t="s">
        <v>53</v>
      </c>
      <c r="C37" s="31"/>
      <c r="D37" s="31"/>
      <c r="E37" s="31"/>
      <c r="F37" s="32"/>
      <c r="G37" s="143">
        <v>5735631061</v>
      </c>
      <c r="H37" s="137">
        <v>439952161</v>
      </c>
      <c r="I37" s="170">
        <f>G37+H37</f>
        <v>6175583222</v>
      </c>
      <c r="J37" s="171"/>
      <c r="K37" s="30"/>
      <c r="L37" s="32"/>
    </row>
    <row r="38" spans="1:22" s="13" customFormat="1" ht="21" customHeight="1">
      <c r="A38" s="45">
        <v>5</v>
      </c>
      <c r="B38" s="30" t="s">
        <v>54</v>
      </c>
      <c r="C38" s="31"/>
      <c r="D38" s="31"/>
      <c r="E38" s="31"/>
      <c r="F38" s="32"/>
      <c r="G38" s="143">
        <v>3018083432</v>
      </c>
      <c r="H38" s="137">
        <v>2396617177.5</v>
      </c>
      <c r="I38" s="170">
        <v>5417670259.5</v>
      </c>
      <c r="J38" s="171"/>
      <c r="K38" s="30"/>
      <c r="L38" s="32"/>
    </row>
    <row r="39" spans="1:22" s="12" customFormat="1" ht="21" customHeight="1">
      <c r="A39" s="25"/>
      <c r="B39" s="179" t="s">
        <v>55</v>
      </c>
      <c r="C39" s="180"/>
      <c r="D39" s="180"/>
      <c r="E39" s="180"/>
      <c r="F39" s="181"/>
      <c r="G39" s="145">
        <f>SUM(G34:G38)</f>
        <v>11735193602</v>
      </c>
      <c r="H39" s="136">
        <f>SUM(H34:H38)</f>
        <v>3465422691.5</v>
      </c>
      <c r="I39" s="186">
        <f>SUM(I34:J38)</f>
        <v>15203585943.5</v>
      </c>
      <c r="J39" s="186"/>
      <c r="K39" s="25"/>
      <c r="L39" s="27"/>
    </row>
    <row r="40" spans="1:22" s="13" customFormat="1" ht="12" customHeight="1"/>
    <row r="41" spans="1:22" s="14" customFormat="1" ht="21" customHeight="1">
      <c r="A41" s="149" t="s">
        <v>56</v>
      </c>
      <c r="B41" s="187" t="s">
        <v>57</v>
      </c>
      <c r="C41" s="188"/>
      <c r="D41" s="188"/>
      <c r="E41" s="188"/>
      <c r="F41" s="189"/>
      <c r="G41" s="50" t="s">
        <v>46</v>
      </c>
      <c r="H41" s="151" t="s">
        <v>47</v>
      </c>
      <c r="I41" s="190" t="s">
        <v>48</v>
      </c>
      <c r="J41" s="191"/>
      <c r="K41" s="192" t="s">
        <v>49</v>
      </c>
      <c r="L41" s="191"/>
    </row>
    <row r="42" spans="1:22" s="14" customFormat="1" ht="21" customHeight="1">
      <c r="A42" s="149"/>
      <c r="B42" s="30" t="s">
        <v>57</v>
      </c>
      <c r="C42" s="31"/>
      <c r="D42" s="31"/>
      <c r="E42" s="31"/>
      <c r="F42" s="32"/>
      <c r="G42" s="137">
        <v>-118900</v>
      </c>
      <c r="H42" s="137">
        <v>-2850750</v>
      </c>
      <c r="I42" s="170">
        <f>G42+H42</f>
        <v>-2969650</v>
      </c>
      <c r="J42" s="171"/>
      <c r="K42" s="151"/>
      <c r="L42" s="150"/>
      <c r="P42" s="119">
        <f>I37-4851124644</f>
        <v>1324458578</v>
      </c>
    </row>
    <row r="43" spans="1:22" s="13" customFormat="1" ht="21" customHeight="1">
      <c r="A43" s="30"/>
      <c r="B43" s="30" t="s">
        <v>58</v>
      </c>
      <c r="C43" s="31"/>
      <c r="D43" s="31"/>
      <c r="E43" s="31"/>
      <c r="F43" s="32"/>
      <c r="G43" s="137">
        <v>0</v>
      </c>
      <c r="H43" s="137">
        <v>80170480</v>
      </c>
      <c r="I43" s="170">
        <f>G43+H43</f>
        <v>80170480</v>
      </c>
      <c r="J43" s="171"/>
      <c r="K43" s="193"/>
      <c r="L43" s="194"/>
    </row>
    <row r="44" spans="1:22" s="13" customFormat="1" ht="12" customHeight="1">
      <c r="B44" s="52"/>
      <c r="C44" s="52"/>
      <c r="D44" s="52"/>
      <c r="E44" s="52"/>
      <c r="F44" s="52"/>
      <c r="G44" s="140"/>
      <c r="H44" s="140"/>
      <c r="I44" s="140"/>
      <c r="J44" s="140"/>
    </row>
    <row r="45" spans="1:22" s="14" customFormat="1" ht="21" customHeight="1">
      <c r="A45" s="152" t="s">
        <v>59</v>
      </c>
      <c r="B45" s="182" t="s">
        <v>60</v>
      </c>
      <c r="C45" s="183"/>
      <c r="D45" s="183"/>
      <c r="E45" s="183"/>
      <c r="F45" s="183"/>
      <c r="G45" s="141"/>
      <c r="H45" s="148"/>
      <c r="I45" s="184" t="s">
        <v>61</v>
      </c>
      <c r="J45" s="185"/>
      <c r="K45" s="180" t="s">
        <v>49</v>
      </c>
      <c r="L45" s="181"/>
    </row>
    <row r="46" spans="1:22" s="13" customFormat="1" ht="21.75" customHeight="1">
      <c r="A46" s="45">
        <v>1</v>
      </c>
      <c r="B46" s="30" t="s">
        <v>62</v>
      </c>
      <c r="C46" s="31"/>
      <c r="D46" s="31"/>
      <c r="E46" s="31"/>
      <c r="F46" s="31"/>
      <c r="G46" s="143"/>
      <c r="H46" s="147"/>
      <c r="I46" s="170">
        <v>0</v>
      </c>
      <c r="J46" s="171"/>
      <c r="K46" s="31"/>
      <c r="L46" s="32"/>
      <c r="O46" s="99"/>
      <c r="T46" s="195" t="s">
        <v>66</v>
      </c>
      <c r="U46" s="195"/>
      <c r="V46" s="195"/>
    </row>
    <row r="47" spans="1:22" s="13" customFormat="1" ht="21" customHeight="1">
      <c r="A47" s="45">
        <v>2</v>
      </c>
      <c r="B47" s="30" t="s">
        <v>63</v>
      </c>
      <c r="C47" s="31"/>
      <c r="D47" s="31"/>
      <c r="E47" s="31"/>
      <c r="F47" s="31"/>
      <c r="G47" s="143"/>
      <c r="H47" s="147"/>
      <c r="I47" s="170">
        <v>0</v>
      </c>
      <c r="J47" s="171"/>
      <c r="K47" s="31"/>
      <c r="L47" s="32"/>
      <c r="N47" s="99">
        <f>I39-H30</f>
        <v>83140130</v>
      </c>
      <c r="P47" s="140">
        <f>I47-80170480</f>
        <v>-80170480</v>
      </c>
      <c r="T47" s="64"/>
      <c r="U47" s="65"/>
      <c r="V47" s="15"/>
    </row>
    <row r="48" spans="1:22" s="15" customFormat="1" ht="29.25" customHeight="1">
      <c r="F48" s="53"/>
      <c r="G48" s="53"/>
      <c r="H48" s="54"/>
      <c r="N48" s="53">
        <v>161146647</v>
      </c>
      <c r="O48" s="196"/>
      <c r="P48" s="196"/>
      <c r="Q48" s="196"/>
      <c r="T48" s="64"/>
      <c r="U48" s="65"/>
    </row>
    <row r="49" spans="6:22" s="15" customFormat="1" ht="15.75">
      <c r="F49" s="53"/>
      <c r="G49" s="53"/>
      <c r="H49" s="53"/>
      <c r="J49" s="196" t="s">
        <v>110</v>
      </c>
      <c r="K49" s="196"/>
      <c r="L49" s="196"/>
      <c r="N49" s="54">
        <f>N47-N48</f>
        <v>-78006517</v>
      </c>
      <c r="T49" s="64"/>
      <c r="U49" s="65"/>
    </row>
    <row r="50" spans="6:22" s="15" customFormat="1" ht="15.75">
      <c r="F50" s="55"/>
      <c r="G50" s="53"/>
      <c r="H50" s="53"/>
      <c r="J50" s="197" t="s">
        <v>64</v>
      </c>
      <c r="K50" s="197"/>
      <c r="L50" s="197"/>
      <c r="T50" s="64"/>
      <c r="U50" s="65"/>
    </row>
    <row r="51" spans="6:22" s="15" customFormat="1" ht="15.75">
      <c r="F51" s="53"/>
      <c r="G51" s="53"/>
      <c r="H51" s="53"/>
      <c r="J51" s="109"/>
      <c r="K51" s="109"/>
      <c r="L51" s="109"/>
      <c r="T51" s="198" t="s">
        <v>69</v>
      </c>
      <c r="U51" s="198"/>
      <c r="V51" s="198"/>
    </row>
    <row r="52" spans="6:22" s="15" customFormat="1" ht="15.75">
      <c r="F52" s="54"/>
      <c r="G52" s="53"/>
      <c r="H52" s="53"/>
      <c r="J52" s="109"/>
      <c r="K52" s="109"/>
      <c r="L52" s="109"/>
      <c r="T52" s="195" t="s">
        <v>70</v>
      </c>
      <c r="U52" s="195"/>
      <c r="V52" s="195"/>
    </row>
    <row r="53" spans="6:22" s="15" customFormat="1" ht="15.75">
      <c r="G53" s="53"/>
      <c r="H53" s="53"/>
      <c r="J53" s="109"/>
      <c r="K53" s="109"/>
      <c r="L53" s="109"/>
    </row>
    <row r="54" spans="6:22" s="15" customFormat="1" ht="15.75">
      <c r="F54" s="53"/>
      <c r="G54" s="53"/>
      <c r="H54" s="53"/>
      <c r="J54" s="109"/>
      <c r="K54" s="109"/>
      <c r="L54" s="109"/>
    </row>
    <row r="55" spans="6:22" s="15" customFormat="1" ht="15.75">
      <c r="F55" s="53"/>
      <c r="G55" s="54"/>
      <c r="J55" s="199" t="s">
        <v>67</v>
      </c>
      <c r="K55" s="197"/>
      <c r="L55" s="197"/>
    </row>
    <row r="56" spans="6:22" s="15" customFormat="1" ht="15.75">
      <c r="F56" s="53"/>
      <c r="J56" s="196" t="s">
        <v>68</v>
      </c>
      <c r="K56" s="196"/>
      <c r="L56" s="196"/>
    </row>
    <row r="57" spans="6:22" s="15" customFormat="1" ht="15.75"/>
  </sheetData>
  <mergeCells count="47">
    <mergeCell ref="T46:V46"/>
    <mergeCell ref="J56:L56"/>
    <mergeCell ref="O48:Q48"/>
    <mergeCell ref="J49:L49"/>
    <mergeCell ref="J50:L50"/>
    <mergeCell ref="T51:V51"/>
    <mergeCell ref="T52:V52"/>
    <mergeCell ref="J55:L55"/>
    <mergeCell ref="I47:J47"/>
    <mergeCell ref="B45:F45"/>
    <mergeCell ref="I45:J45"/>
    <mergeCell ref="K45:L45"/>
    <mergeCell ref="I46:J46"/>
    <mergeCell ref="I35:J35"/>
    <mergeCell ref="I36:J36"/>
    <mergeCell ref="I37:J37"/>
    <mergeCell ref="I38:J38"/>
    <mergeCell ref="B39:F39"/>
    <mergeCell ref="I39:J39"/>
    <mergeCell ref="B41:F41"/>
    <mergeCell ref="I41:J41"/>
    <mergeCell ref="K41:L41"/>
    <mergeCell ref="I42:J42"/>
    <mergeCell ref="I43:J43"/>
    <mergeCell ref="K43:L43"/>
    <mergeCell ref="I34:J34"/>
    <mergeCell ref="J7:J8"/>
    <mergeCell ref="K7:K8"/>
    <mergeCell ref="L7:L8"/>
    <mergeCell ref="B9:F9"/>
    <mergeCell ref="B14:F14"/>
    <mergeCell ref="B15:F15"/>
    <mergeCell ref="B30:F30"/>
    <mergeCell ref="B31:F31"/>
    <mergeCell ref="B33:F33"/>
    <mergeCell ref="I33:J33"/>
    <mergeCell ref="K33:L33"/>
    <mergeCell ref="A1:L1"/>
    <mergeCell ref="A2:L2"/>
    <mergeCell ref="A3:L3"/>
    <mergeCell ref="A4:L4"/>
    <mergeCell ref="B5:J5"/>
    <mergeCell ref="A7:A8"/>
    <mergeCell ref="B7:F8"/>
    <mergeCell ref="G7:G8"/>
    <mergeCell ref="H7:H8"/>
    <mergeCell ref="I7:I8"/>
  </mergeCells>
  <printOptions horizontalCentered="1"/>
  <pageMargins left="0.39370078740157483" right="0.19685039370078741" top="0.74803149606299213" bottom="0.74803149606299213" header="0.31496062992125984" footer="0.31496062992125984"/>
  <pageSetup paperSize="9" scale="55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8"/>
  <sheetViews>
    <sheetView view="pageBreakPreview" topLeftCell="A7" zoomScale="80" zoomScaleNormal="100" zoomScaleSheetLayoutView="80" workbookViewId="0">
      <selection activeCell="C44" sqref="C44"/>
    </sheetView>
  </sheetViews>
  <sheetFormatPr defaultColWidth="9.140625" defaultRowHeight="15"/>
  <cols>
    <col min="1" max="1" width="14.28515625" style="16" customWidth="1"/>
    <col min="2" max="5" width="9.140625" style="16"/>
    <col min="6" max="6" width="15.140625" style="16" customWidth="1"/>
    <col min="7" max="7" width="19" style="16" customWidth="1"/>
    <col min="8" max="8" width="17.85546875" style="16" customWidth="1"/>
    <col min="9" max="9" width="10.42578125" style="16" customWidth="1"/>
    <col min="10" max="10" width="24.42578125" style="16" customWidth="1"/>
    <col min="11" max="11" width="10" style="16" customWidth="1"/>
    <col min="12" max="12" width="19.140625" style="16" customWidth="1"/>
    <col min="13" max="13" width="9.140625" style="16"/>
    <col min="14" max="14" width="13.7109375" style="16" customWidth="1"/>
    <col min="15" max="16384" width="9.140625" style="16"/>
  </cols>
  <sheetData>
    <row r="1" spans="1:12" s="9" customFormat="1" ht="18.75">
      <c r="A1" s="167" t="s">
        <v>0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</row>
    <row r="2" spans="1:12" s="9" customFormat="1" ht="23.25">
      <c r="A2" s="168" t="s">
        <v>1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</row>
    <row r="3" spans="1:12" s="9" customFormat="1" ht="18.75">
      <c r="A3" s="167" t="s">
        <v>2</v>
      </c>
      <c r="B3" s="167"/>
      <c r="C3" s="167"/>
      <c r="D3" s="167"/>
      <c r="E3" s="167"/>
      <c r="F3" s="167"/>
      <c r="G3" s="167"/>
      <c r="H3" s="167"/>
      <c r="I3" s="167"/>
      <c r="J3" s="167"/>
      <c r="K3" s="167"/>
      <c r="L3" s="167"/>
    </row>
    <row r="4" spans="1:12" s="9" customFormat="1" ht="18.75">
      <c r="A4" s="167" t="s">
        <v>71</v>
      </c>
      <c r="B4" s="167"/>
      <c r="C4" s="167"/>
      <c r="D4" s="167"/>
      <c r="E4" s="167"/>
      <c r="F4" s="167"/>
      <c r="G4" s="167"/>
      <c r="H4" s="167"/>
      <c r="I4" s="167"/>
      <c r="J4" s="167"/>
      <c r="K4" s="167"/>
      <c r="L4" s="167"/>
    </row>
    <row r="5" spans="1:12" s="9" customFormat="1">
      <c r="B5" s="169"/>
      <c r="C5" s="169"/>
      <c r="D5" s="169"/>
      <c r="E5" s="169"/>
      <c r="F5" s="169"/>
      <c r="G5" s="169"/>
      <c r="H5" s="169"/>
      <c r="I5" s="169"/>
      <c r="J5" s="169"/>
      <c r="K5" s="17"/>
    </row>
    <row r="6" spans="1:12" s="9" customFormat="1">
      <c r="B6" s="16"/>
      <c r="C6" s="16"/>
      <c r="D6" s="16"/>
      <c r="E6" s="16"/>
      <c r="F6" s="16"/>
      <c r="G6" s="16"/>
      <c r="H6" s="16"/>
      <c r="I6" s="16"/>
      <c r="J6" s="16"/>
      <c r="K6" s="16"/>
    </row>
    <row r="7" spans="1:12" s="10" customFormat="1" ht="28.5" customHeight="1">
      <c r="A7" s="157" t="s">
        <v>4</v>
      </c>
      <c r="B7" s="159" t="s">
        <v>5</v>
      </c>
      <c r="C7" s="160"/>
      <c r="D7" s="160"/>
      <c r="E7" s="160"/>
      <c r="F7" s="161"/>
      <c r="G7" s="157" t="s">
        <v>6</v>
      </c>
      <c r="H7" s="159" t="s">
        <v>7</v>
      </c>
      <c r="I7" s="165" t="s">
        <v>8</v>
      </c>
      <c r="J7" s="159" t="s">
        <v>9</v>
      </c>
      <c r="K7" s="165" t="s">
        <v>8</v>
      </c>
      <c r="L7" s="172" t="s">
        <v>10</v>
      </c>
    </row>
    <row r="8" spans="1:12" s="10" customFormat="1" ht="15.75" customHeight="1">
      <c r="A8" s="158"/>
      <c r="B8" s="162"/>
      <c r="C8" s="163"/>
      <c r="D8" s="163"/>
      <c r="E8" s="163"/>
      <c r="F8" s="164"/>
      <c r="G8" s="158"/>
      <c r="H8" s="162"/>
      <c r="I8" s="166"/>
      <c r="J8" s="162"/>
      <c r="K8" s="166"/>
      <c r="L8" s="172"/>
    </row>
    <row r="9" spans="1:12" s="11" customFormat="1" ht="8.25" customHeight="1">
      <c r="A9" s="18">
        <v>1</v>
      </c>
      <c r="B9" s="173">
        <v>2</v>
      </c>
      <c r="C9" s="174"/>
      <c r="D9" s="174"/>
      <c r="E9" s="174"/>
      <c r="F9" s="175"/>
      <c r="G9" s="19">
        <v>3</v>
      </c>
      <c r="H9" s="18">
        <v>4</v>
      </c>
      <c r="I9" s="20">
        <v>5</v>
      </c>
      <c r="J9" s="18">
        <v>6</v>
      </c>
      <c r="K9" s="20">
        <v>7</v>
      </c>
      <c r="L9" s="18">
        <v>8</v>
      </c>
    </row>
    <row r="10" spans="1:12" s="12" customFormat="1" ht="21" customHeight="1">
      <c r="A10" s="21">
        <v>1</v>
      </c>
      <c r="B10" s="22" t="s">
        <v>11</v>
      </c>
      <c r="C10" s="23"/>
      <c r="D10" s="23"/>
      <c r="E10" s="23"/>
      <c r="F10" s="23"/>
      <c r="G10" s="24">
        <v>1200000000</v>
      </c>
      <c r="H10" s="24">
        <f t="shared" ref="H10:J10" si="0">H11</f>
        <v>0</v>
      </c>
      <c r="I10" s="56">
        <f>H10/G10*100</f>
        <v>0</v>
      </c>
      <c r="J10" s="24">
        <f t="shared" si="0"/>
        <v>1200000000</v>
      </c>
      <c r="K10" s="56">
        <f t="shared" ref="K10:K13" si="1">J10/G10*100</f>
        <v>100</v>
      </c>
      <c r="L10" s="43"/>
    </row>
    <row r="11" spans="1:12" s="12" customFormat="1" ht="21" customHeight="1">
      <c r="A11" s="21">
        <v>1.1000000000000001</v>
      </c>
      <c r="B11" s="25" t="s">
        <v>12</v>
      </c>
      <c r="C11" s="26"/>
      <c r="D11" s="26"/>
      <c r="E11" s="26"/>
      <c r="F11" s="27"/>
      <c r="G11" s="28">
        <f>SUM(G12:G14)</f>
        <v>1200000000</v>
      </c>
      <c r="H11" s="28">
        <f>SUM(H12:H14)</f>
        <v>0</v>
      </c>
      <c r="I11" s="56">
        <f>H11/G11*100</f>
        <v>0</v>
      </c>
      <c r="J11" s="28">
        <f>SUM(J12:J14)</f>
        <v>1200000000</v>
      </c>
      <c r="K11" s="56">
        <f t="shared" si="1"/>
        <v>100</v>
      </c>
      <c r="L11" s="43"/>
    </row>
    <row r="12" spans="1:12" s="12" customFormat="1" ht="21" customHeight="1">
      <c r="A12" s="29" t="s">
        <v>13</v>
      </c>
      <c r="B12" s="30" t="s">
        <v>14</v>
      </c>
      <c r="C12" s="26"/>
      <c r="D12" s="26"/>
      <c r="E12" s="26"/>
      <c r="F12" s="27"/>
      <c r="G12" s="28">
        <v>0</v>
      </c>
      <c r="H12" s="28">
        <v>0</v>
      </c>
      <c r="I12" s="28">
        <v>0</v>
      </c>
      <c r="J12" s="28">
        <f>G12-H12</f>
        <v>0</v>
      </c>
      <c r="K12" s="28">
        <v>0</v>
      </c>
      <c r="L12" s="43"/>
    </row>
    <row r="13" spans="1:12" s="13" customFormat="1" ht="21" customHeight="1">
      <c r="A13" s="29" t="s">
        <v>15</v>
      </c>
      <c r="B13" s="30" t="s">
        <v>16</v>
      </c>
      <c r="C13" s="31"/>
      <c r="D13" s="31"/>
      <c r="E13" s="31"/>
      <c r="F13" s="32"/>
      <c r="G13" s="33">
        <v>1200000000</v>
      </c>
      <c r="H13" s="33">
        <v>0</v>
      </c>
      <c r="I13" s="56">
        <f>H13/G13*100</f>
        <v>0</v>
      </c>
      <c r="J13" s="33">
        <f t="shared" ref="J13:J15" si="2">G13-H13</f>
        <v>1200000000</v>
      </c>
      <c r="K13" s="57">
        <f t="shared" si="1"/>
        <v>100</v>
      </c>
      <c r="L13" s="58"/>
    </row>
    <row r="14" spans="1:12" s="13" customFormat="1" ht="42" customHeight="1">
      <c r="A14" s="29" t="s">
        <v>17</v>
      </c>
      <c r="B14" s="176" t="s">
        <v>18</v>
      </c>
      <c r="C14" s="177"/>
      <c r="D14" s="177"/>
      <c r="E14" s="177"/>
      <c r="F14" s="178"/>
      <c r="G14" s="33"/>
      <c r="H14" s="33"/>
      <c r="I14" s="28">
        <v>0</v>
      </c>
      <c r="J14" s="28">
        <f t="shared" si="2"/>
        <v>0</v>
      </c>
      <c r="K14" s="28">
        <v>0</v>
      </c>
      <c r="L14" s="58"/>
    </row>
    <row r="15" spans="1:12" s="13" customFormat="1" ht="21" customHeight="1">
      <c r="A15" s="29"/>
      <c r="B15" s="179" t="s">
        <v>19</v>
      </c>
      <c r="C15" s="180"/>
      <c r="D15" s="180"/>
      <c r="E15" s="180"/>
      <c r="F15" s="181"/>
      <c r="G15" s="28">
        <f>SUM(G12:G14)</f>
        <v>1200000000</v>
      </c>
      <c r="H15" s="28">
        <f>SUM(H12:H14)</f>
        <v>0</v>
      </c>
      <c r="I15" s="56">
        <f>H15/G15*100</f>
        <v>0</v>
      </c>
      <c r="J15" s="28">
        <f t="shared" si="2"/>
        <v>1200000000</v>
      </c>
      <c r="K15" s="56">
        <f t="shared" ref="K15" si="3">J15/G15*100</f>
        <v>100</v>
      </c>
      <c r="L15" s="58"/>
    </row>
    <row r="16" spans="1:12" s="12" customFormat="1" ht="21" customHeight="1">
      <c r="A16" s="21">
        <v>2</v>
      </c>
      <c r="B16" s="25" t="s">
        <v>20</v>
      </c>
      <c r="C16" s="26"/>
      <c r="D16" s="26"/>
      <c r="E16" s="26"/>
      <c r="F16" s="27"/>
      <c r="G16" s="28"/>
      <c r="H16" s="28"/>
      <c r="I16" s="28"/>
      <c r="J16" s="28"/>
      <c r="K16" s="28"/>
      <c r="L16" s="43"/>
    </row>
    <row r="17" spans="1:14" s="12" customFormat="1" ht="21" customHeight="1">
      <c r="A17" s="21" t="s">
        <v>21</v>
      </c>
      <c r="B17" s="25" t="s">
        <v>22</v>
      </c>
      <c r="C17" s="26"/>
      <c r="D17" s="26"/>
      <c r="E17" s="26"/>
      <c r="F17" s="27"/>
      <c r="G17" s="28">
        <f>G18</f>
        <v>7943082017</v>
      </c>
      <c r="H17" s="28">
        <f>H18</f>
        <v>1334315610</v>
      </c>
      <c r="I17" s="56">
        <f>H17/G17*100</f>
        <v>16.798461946436678</v>
      </c>
      <c r="J17" s="28">
        <f>G17-H17</f>
        <v>6608766407</v>
      </c>
      <c r="K17" s="56">
        <f>J17/G17*100</f>
        <v>83.201538053563311</v>
      </c>
      <c r="L17" s="43"/>
    </row>
    <row r="18" spans="1:14" s="13" customFormat="1" ht="21" customHeight="1">
      <c r="A18" s="29" t="s">
        <v>23</v>
      </c>
      <c r="B18" s="30" t="s">
        <v>24</v>
      </c>
      <c r="C18" s="31"/>
      <c r="D18" s="31"/>
      <c r="E18" s="31"/>
      <c r="F18" s="32"/>
      <c r="G18" s="33">
        <f>SUM(G19:G21)</f>
        <v>7943082017</v>
      </c>
      <c r="H18" s="33">
        <f t="shared" ref="H18" si="4">SUM(H19:H21)</f>
        <v>1334315610</v>
      </c>
      <c r="I18" s="57">
        <f t="shared" ref="I18:I25" si="5">H18/G18*100</f>
        <v>16.798461946436678</v>
      </c>
      <c r="J18" s="33">
        <f>SUM(J19:J21)</f>
        <v>6608766407</v>
      </c>
      <c r="K18" s="57">
        <f t="shared" ref="K18:K32" si="6">J18/G18*100</f>
        <v>83.201538053563311</v>
      </c>
      <c r="L18" s="59"/>
    </row>
    <row r="19" spans="1:14" s="13" customFormat="1" ht="21" customHeight="1">
      <c r="A19" s="29" t="s">
        <v>25</v>
      </c>
      <c r="B19" s="30" t="s">
        <v>26</v>
      </c>
      <c r="C19" s="31"/>
      <c r="D19" s="31"/>
      <c r="E19" s="31"/>
      <c r="F19" s="32"/>
      <c r="G19" s="33">
        <v>6014820017</v>
      </c>
      <c r="H19" s="33">
        <f>643939453+318974584</f>
        <v>962914037</v>
      </c>
      <c r="I19" s="57">
        <f t="shared" si="5"/>
        <v>16.009024946356927</v>
      </c>
      <c r="J19" s="33">
        <f>G19-H19</f>
        <v>5051905980</v>
      </c>
      <c r="K19" s="57">
        <f t="shared" si="6"/>
        <v>83.990975053643069</v>
      </c>
      <c r="L19" s="59"/>
    </row>
    <row r="20" spans="1:14" s="13" customFormat="1" ht="21" customHeight="1">
      <c r="A20" s="29" t="s">
        <v>27</v>
      </c>
      <c r="B20" s="30" t="s">
        <v>28</v>
      </c>
      <c r="C20" s="31"/>
      <c r="D20" s="31"/>
      <c r="E20" s="31"/>
      <c r="F20" s="32"/>
      <c r="G20" s="33">
        <v>1892262000</v>
      </c>
      <c r="H20" s="33">
        <f>250275876+121125697</f>
        <v>371401573</v>
      </c>
      <c r="I20" s="57">
        <f t="shared" si="5"/>
        <v>19.627386323881154</v>
      </c>
      <c r="J20" s="33">
        <f t="shared" ref="J20:J22" si="7">G20-H20</f>
        <v>1520860427</v>
      </c>
      <c r="K20" s="57">
        <f t="shared" si="6"/>
        <v>80.372613676118846</v>
      </c>
      <c r="L20" s="59"/>
    </row>
    <row r="21" spans="1:14" s="13" customFormat="1" ht="21" customHeight="1">
      <c r="A21" s="29" t="s">
        <v>72</v>
      </c>
      <c r="B21" s="30" t="s">
        <v>73</v>
      </c>
      <c r="C21" s="31"/>
      <c r="D21" s="31"/>
      <c r="E21" s="31"/>
      <c r="F21" s="32"/>
      <c r="G21" s="33">
        <v>36000000</v>
      </c>
      <c r="H21" s="33">
        <v>0</v>
      </c>
      <c r="I21" s="56">
        <f t="shared" si="5"/>
        <v>0</v>
      </c>
      <c r="J21" s="33">
        <f t="shared" si="7"/>
        <v>36000000</v>
      </c>
      <c r="K21" s="57">
        <f t="shared" si="6"/>
        <v>100</v>
      </c>
      <c r="L21" s="59"/>
    </row>
    <row r="22" spans="1:14" s="12" customFormat="1" ht="21" customHeight="1">
      <c r="A22" s="21" t="s">
        <v>29</v>
      </c>
      <c r="B22" s="25" t="s">
        <v>30</v>
      </c>
      <c r="C22" s="26"/>
      <c r="D22" s="26"/>
      <c r="E22" s="26"/>
      <c r="F22" s="27"/>
      <c r="G22" s="28">
        <f>SUM(G23:G25)</f>
        <v>13708357790</v>
      </c>
      <c r="H22" s="28">
        <f>SUM(H23:H25)</f>
        <v>482003171</v>
      </c>
      <c r="I22" s="56">
        <f t="shared" si="5"/>
        <v>3.5161262813815131</v>
      </c>
      <c r="J22" s="28">
        <f t="shared" si="7"/>
        <v>13226354619</v>
      </c>
      <c r="K22" s="56">
        <f t="shared" si="6"/>
        <v>96.483873718618483</v>
      </c>
      <c r="L22" s="60"/>
    </row>
    <row r="23" spans="1:14" s="13" customFormat="1" ht="21" customHeight="1">
      <c r="A23" s="29" t="s">
        <v>31</v>
      </c>
      <c r="B23" s="30" t="s">
        <v>32</v>
      </c>
      <c r="C23" s="31"/>
      <c r="D23" s="31"/>
      <c r="E23" s="31"/>
      <c r="F23" s="32"/>
      <c r="G23" s="33">
        <v>0</v>
      </c>
      <c r="H23" s="33">
        <v>0</v>
      </c>
      <c r="I23" s="56">
        <v>0</v>
      </c>
      <c r="J23" s="33">
        <f t="shared" ref="J23:J24" si="8">G23-H23</f>
        <v>0</v>
      </c>
      <c r="K23" s="56">
        <v>0</v>
      </c>
      <c r="L23" s="58"/>
    </row>
    <row r="24" spans="1:14" s="13" customFormat="1" ht="21" customHeight="1">
      <c r="A24" s="29" t="s">
        <v>33</v>
      </c>
      <c r="B24" s="30" t="s">
        <v>34</v>
      </c>
      <c r="C24" s="31"/>
      <c r="D24" s="31"/>
      <c r="E24" s="31"/>
      <c r="F24" s="32"/>
      <c r="G24" s="33">
        <v>12090132708</v>
      </c>
      <c r="H24" s="33">
        <v>475613171</v>
      </c>
      <c r="I24" s="56">
        <f t="shared" si="5"/>
        <v>3.9338953714320142</v>
      </c>
      <c r="J24" s="33">
        <f t="shared" si="8"/>
        <v>11614519537</v>
      </c>
      <c r="K24" s="57">
        <f t="shared" si="6"/>
        <v>96.066104628567984</v>
      </c>
      <c r="L24" s="58"/>
    </row>
    <row r="25" spans="1:14" s="13" customFormat="1" ht="21" customHeight="1">
      <c r="A25" s="29" t="s">
        <v>35</v>
      </c>
      <c r="B25" s="30" t="s">
        <v>36</v>
      </c>
      <c r="C25" s="31"/>
      <c r="D25" s="31"/>
      <c r="E25" s="31"/>
      <c r="F25" s="32"/>
      <c r="G25" s="33">
        <f>SUM(G26:G30)</f>
        <v>1618225082</v>
      </c>
      <c r="H25" s="33">
        <v>6390000</v>
      </c>
      <c r="I25" s="56">
        <f t="shared" si="5"/>
        <v>0.39487708298912649</v>
      </c>
      <c r="J25" s="33">
        <f t="shared" ref="J25:J27" si="9">G25-H25</f>
        <v>1611835082</v>
      </c>
      <c r="K25" s="57">
        <f t="shared" si="6"/>
        <v>99.605122917010874</v>
      </c>
      <c r="L25" s="58"/>
      <c r="N25" s="13">
        <v>1618225082</v>
      </c>
    </row>
    <row r="26" spans="1:14" s="13" customFormat="1" ht="21" customHeight="1">
      <c r="A26" s="29"/>
      <c r="B26" s="30" t="s">
        <v>37</v>
      </c>
      <c r="C26" s="31"/>
      <c r="D26" s="31"/>
      <c r="E26" s="31"/>
      <c r="F26" s="37"/>
      <c r="G26" s="33">
        <v>0</v>
      </c>
      <c r="H26" s="33">
        <v>0</v>
      </c>
      <c r="I26" s="56">
        <v>0</v>
      </c>
      <c r="J26" s="33">
        <f t="shared" si="9"/>
        <v>0</v>
      </c>
      <c r="K26" s="56">
        <v>0</v>
      </c>
      <c r="L26" s="58"/>
    </row>
    <row r="27" spans="1:14" s="13" customFormat="1" ht="21" customHeight="1">
      <c r="A27" s="29"/>
      <c r="B27" s="30" t="s">
        <v>38</v>
      </c>
      <c r="C27" s="31"/>
      <c r="D27" s="31"/>
      <c r="E27" s="31"/>
      <c r="F27" s="37"/>
      <c r="G27" s="33">
        <v>418225082</v>
      </c>
      <c r="H27" s="33">
        <v>0</v>
      </c>
      <c r="I27" s="56">
        <v>0</v>
      </c>
      <c r="J27" s="33">
        <f t="shared" si="9"/>
        <v>418225082</v>
      </c>
      <c r="K27" s="56">
        <v>0</v>
      </c>
      <c r="L27" s="61"/>
    </row>
    <row r="28" spans="1:14" s="13" customFormat="1" ht="21" customHeight="1">
      <c r="A28" s="29"/>
      <c r="B28" s="30" t="s">
        <v>39</v>
      </c>
      <c r="C28" s="31"/>
      <c r="D28" s="31"/>
      <c r="E28" s="31"/>
      <c r="F28" s="37"/>
      <c r="G28" s="33">
        <v>1200000000</v>
      </c>
      <c r="H28" s="33">
        <v>0</v>
      </c>
      <c r="I28" s="56">
        <v>0</v>
      </c>
      <c r="J28" s="33">
        <f t="shared" ref="J28:J32" si="10">G28-H28</f>
        <v>1200000000</v>
      </c>
      <c r="K28" s="56">
        <v>0</v>
      </c>
      <c r="L28" s="61"/>
    </row>
    <row r="29" spans="1:14" s="13" customFormat="1" ht="21" customHeight="1">
      <c r="A29" s="29"/>
      <c r="B29" s="30" t="s">
        <v>40</v>
      </c>
      <c r="C29" s="31"/>
      <c r="D29" s="31"/>
      <c r="E29" s="31"/>
      <c r="F29" s="32"/>
      <c r="G29" s="33">
        <v>0</v>
      </c>
      <c r="H29" s="33">
        <v>0</v>
      </c>
      <c r="I29" s="56">
        <v>0</v>
      </c>
      <c r="J29" s="33">
        <f t="shared" si="10"/>
        <v>0</v>
      </c>
      <c r="K29" s="56">
        <v>0</v>
      </c>
      <c r="L29" s="62"/>
    </row>
    <row r="30" spans="1:14" s="13" customFormat="1" ht="21" customHeight="1">
      <c r="A30" s="29"/>
      <c r="B30" s="38" t="s">
        <v>41</v>
      </c>
      <c r="C30" s="39"/>
      <c r="D30" s="39"/>
      <c r="E30" s="39"/>
      <c r="F30" s="40"/>
      <c r="G30" s="41">
        <v>0</v>
      </c>
      <c r="H30" s="42">
        <v>0</v>
      </c>
      <c r="I30" s="56">
        <v>0</v>
      </c>
      <c r="J30" s="33">
        <f t="shared" si="10"/>
        <v>0</v>
      </c>
      <c r="K30" s="56">
        <v>0</v>
      </c>
      <c r="L30" s="58"/>
    </row>
    <row r="31" spans="1:14" s="12" customFormat="1" ht="21" customHeight="1">
      <c r="A31" s="43"/>
      <c r="B31" s="179" t="s">
        <v>42</v>
      </c>
      <c r="C31" s="180"/>
      <c r="D31" s="180"/>
      <c r="E31" s="180"/>
      <c r="F31" s="181"/>
      <c r="G31" s="28">
        <f>G17+G22</f>
        <v>21651439807</v>
      </c>
      <c r="H31" s="28">
        <f>H17+H22</f>
        <v>1816318781</v>
      </c>
      <c r="I31" s="56">
        <f>H31/G31*100</f>
        <v>8.3889052977103926</v>
      </c>
      <c r="J31" s="28">
        <f t="shared" si="10"/>
        <v>19835121026</v>
      </c>
      <c r="K31" s="56">
        <f t="shared" si="6"/>
        <v>91.611094702289606</v>
      </c>
      <c r="L31" s="60"/>
    </row>
    <row r="32" spans="1:14" s="12" customFormat="1" ht="21" customHeight="1">
      <c r="A32" s="43"/>
      <c r="B32" s="179" t="s">
        <v>43</v>
      </c>
      <c r="C32" s="180"/>
      <c r="D32" s="180"/>
      <c r="E32" s="180"/>
      <c r="F32" s="181"/>
      <c r="G32" s="28">
        <f>G15-G31</f>
        <v>-20451439807</v>
      </c>
      <c r="H32" s="28">
        <f>H15-H31</f>
        <v>-1816318781</v>
      </c>
      <c r="I32" s="56">
        <f t="shared" ref="I32" si="11">H32/G32*100</f>
        <v>8.8811291436719326</v>
      </c>
      <c r="J32" s="28">
        <f t="shared" si="10"/>
        <v>-18635121026</v>
      </c>
      <c r="K32" s="56">
        <f t="shared" si="6"/>
        <v>91.118870856328073</v>
      </c>
      <c r="L32" s="60"/>
    </row>
    <row r="33" spans="1:12" s="13" customFormat="1" ht="12" customHeight="1"/>
    <row r="34" spans="1:12" s="14" customFormat="1" ht="21" customHeight="1">
      <c r="A34" s="34" t="s">
        <v>44</v>
      </c>
      <c r="B34" s="179" t="s">
        <v>45</v>
      </c>
      <c r="C34" s="180"/>
      <c r="D34" s="180"/>
      <c r="E34" s="180"/>
      <c r="F34" s="181"/>
      <c r="G34" s="35" t="s">
        <v>46</v>
      </c>
      <c r="H34" s="44" t="s">
        <v>47</v>
      </c>
      <c r="I34" s="180" t="s">
        <v>48</v>
      </c>
      <c r="J34" s="180"/>
      <c r="K34" s="179" t="s">
        <v>49</v>
      </c>
      <c r="L34" s="181"/>
    </row>
    <row r="35" spans="1:12" s="13" customFormat="1" ht="21.75" customHeight="1">
      <c r="A35" s="45">
        <v>1</v>
      </c>
      <c r="B35" s="30" t="s">
        <v>50</v>
      </c>
      <c r="C35" s="31"/>
      <c r="D35" s="31"/>
      <c r="E35" s="31"/>
      <c r="F35" s="32"/>
      <c r="G35" s="46">
        <v>790000000</v>
      </c>
      <c r="H35" s="33">
        <v>0</v>
      </c>
      <c r="I35" s="200">
        <f t="shared" ref="I35:I39" si="12">G35+H35</f>
        <v>790000000</v>
      </c>
      <c r="J35" s="201"/>
      <c r="K35" s="30"/>
      <c r="L35" s="32"/>
    </row>
    <row r="36" spans="1:12" s="13" customFormat="1" ht="21" customHeight="1">
      <c r="A36" s="45">
        <v>2</v>
      </c>
      <c r="B36" s="30" t="s">
        <v>51</v>
      </c>
      <c r="C36" s="31"/>
      <c r="D36" s="31"/>
      <c r="E36" s="31"/>
      <c r="F36" s="32"/>
      <c r="G36" s="46">
        <v>0</v>
      </c>
      <c r="H36" s="47">
        <v>0</v>
      </c>
      <c r="I36" s="200">
        <f t="shared" si="12"/>
        <v>0</v>
      </c>
      <c r="J36" s="201"/>
      <c r="K36" s="30"/>
      <c r="L36" s="32"/>
    </row>
    <row r="37" spans="1:12" s="13" customFormat="1" ht="21" customHeight="1">
      <c r="A37" s="45">
        <v>3</v>
      </c>
      <c r="B37" s="30" t="s">
        <v>52</v>
      </c>
      <c r="C37" s="31"/>
      <c r="D37" s="31"/>
      <c r="E37" s="31"/>
      <c r="F37" s="32"/>
      <c r="G37" s="46">
        <v>0</v>
      </c>
      <c r="H37" s="33">
        <v>0</v>
      </c>
      <c r="I37" s="200">
        <f t="shared" si="12"/>
        <v>0</v>
      </c>
      <c r="J37" s="201"/>
      <c r="K37" s="30"/>
      <c r="L37" s="32"/>
    </row>
    <row r="38" spans="1:12" s="13" customFormat="1" ht="21" customHeight="1">
      <c r="A38" s="45">
        <v>4</v>
      </c>
      <c r="B38" s="30" t="s">
        <v>53</v>
      </c>
      <c r="C38" s="31"/>
      <c r="D38" s="31"/>
      <c r="E38" s="31"/>
      <c r="F38" s="32"/>
      <c r="G38" s="46">
        <f>447799540+446481789</f>
        <v>894281329</v>
      </c>
      <c r="H38" s="33">
        <v>440100281</v>
      </c>
      <c r="I38" s="200">
        <f t="shared" si="12"/>
        <v>1334381610</v>
      </c>
      <c r="J38" s="201"/>
      <c r="K38" s="30"/>
      <c r="L38" s="32"/>
    </row>
    <row r="39" spans="1:12" s="13" customFormat="1" ht="21" customHeight="1">
      <c r="A39" s="45">
        <v>5</v>
      </c>
      <c r="B39" s="30" t="s">
        <v>54</v>
      </c>
      <c r="C39" s="31"/>
      <c r="D39" s="31"/>
      <c r="E39" s="31"/>
      <c r="F39" s="32"/>
      <c r="G39" s="46">
        <v>0</v>
      </c>
      <c r="H39" s="33">
        <v>0</v>
      </c>
      <c r="I39" s="200">
        <f t="shared" si="12"/>
        <v>0</v>
      </c>
      <c r="J39" s="201"/>
      <c r="K39" s="30"/>
      <c r="L39" s="32"/>
    </row>
    <row r="40" spans="1:12" s="12" customFormat="1" ht="21" customHeight="1">
      <c r="A40" s="25"/>
      <c r="B40" s="179" t="s">
        <v>55</v>
      </c>
      <c r="C40" s="180"/>
      <c r="D40" s="180"/>
      <c r="E40" s="180"/>
      <c r="F40" s="181"/>
      <c r="G40" s="48">
        <f>SUM(G35:G39)</f>
        <v>1684281329</v>
      </c>
      <c r="H40" s="28">
        <f>SUM(H35:H39)</f>
        <v>440100281</v>
      </c>
      <c r="I40" s="202">
        <f>SUM(I35:J39)</f>
        <v>2124381610</v>
      </c>
      <c r="J40" s="202"/>
      <c r="K40" s="25"/>
      <c r="L40" s="27"/>
    </row>
    <row r="41" spans="1:12" s="13" customFormat="1" ht="12" customHeight="1"/>
    <row r="42" spans="1:12" s="14" customFormat="1" ht="21" customHeight="1">
      <c r="A42" s="49" t="s">
        <v>56</v>
      </c>
      <c r="B42" s="187" t="s">
        <v>57</v>
      </c>
      <c r="C42" s="188"/>
      <c r="D42" s="188"/>
      <c r="E42" s="188"/>
      <c r="F42" s="189"/>
      <c r="G42" s="50" t="s">
        <v>46</v>
      </c>
      <c r="H42" s="51" t="s">
        <v>47</v>
      </c>
      <c r="I42" s="190" t="s">
        <v>48</v>
      </c>
      <c r="J42" s="191"/>
      <c r="K42" s="192" t="s">
        <v>49</v>
      </c>
      <c r="L42" s="191"/>
    </row>
    <row r="43" spans="1:12" s="14" customFormat="1" ht="21" customHeight="1">
      <c r="A43" s="49"/>
      <c r="B43" s="30" t="s">
        <v>57</v>
      </c>
      <c r="C43" s="31"/>
      <c r="D43" s="31"/>
      <c r="E43" s="31"/>
      <c r="F43" s="32"/>
      <c r="G43" s="33">
        <v>0</v>
      </c>
      <c r="H43" s="33">
        <v>0</v>
      </c>
      <c r="I43" s="200">
        <f>G43+H43</f>
        <v>0</v>
      </c>
      <c r="J43" s="201"/>
      <c r="K43" s="51"/>
      <c r="L43" s="63"/>
    </row>
    <row r="44" spans="1:12" s="13" customFormat="1" ht="21" customHeight="1">
      <c r="A44" s="30"/>
      <c r="B44" s="30" t="s">
        <v>58</v>
      </c>
      <c r="C44" s="31"/>
      <c r="D44" s="31"/>
      <c r="E44" s="31"/>
      <c r="F44" s="32"/>
      <c r="G44" s="33">
        <v>0</v>
      </c>
      <c r="H44" s="33">
        <v>0</v>
      </c>
      <c r="I44" s="200">
        <f>G44+H44</f>
        <v>0</v>
      </c>
      <c r="J44" s="201"/>
      <c r="K44" s="193"/>
      <c r="L44" s="194"/>
    </row>
    <row r="45" spans="1:12" s="13" customFormat="1" ht="12" customHeight="1">
      <c r="B45" s="52"/>
      <c r="C45" s="52"/>
      <c r="D45" s="52"/>
      <c r="E45" s="52"/>
      <c r="F45" s="52"/>
    </row>
    <row r="46" spans="1:12" s="14" customFormat="1" ht="21" customHeight="1">
      <c r="A46" s="34" t="s">
        <v>59</v>
      </c>
      <c r="B46" s="182" t="s">
        <v>60</v>
      </c>
      <c r="C46" s="183"/>
      <c r="D46" s="183"/>
      <c r="E46" s="183"/>
      <c r="F46" s="183"/>
      <c r="G46" s="35"/>
      <c r="H46" s="36"/>
      <c r="I46" s="179" t="s">
        <v>61</v>
      </c>
      <c r="J46" s="181"/>
      <c r="K46" s="180" t="s">
        <v>49</v>
      </c>
      <c r="L46" s="181"/>
    </row>
    <row r="47" spans="1:12" s="13" customFormat="1" ht="21.75" customHeight="1">
      <c r="A47" s="45">
        <v>1</v>
      </c>
      <c r="B47" s="30" t="s">
        <v>62</v>
      </c>
      <c r="C47" s="31"/>
      <c r="D47" s="31"/>
      <c r="E47" s="31"/>
      <c r="F47" s="31"/>
      <c r="G47" s="31"/>
      <c r="H47" s="32"/>
      <c r="I47" s="200">
        <v>0</v>
      </c>
      <c r="J47" s="201"/>
      <c r="K47" s="31"/>
      <c r="L47" s="32"/>
    </row>
    <row r="48" spans="1:12" s="13" customFormat="1" ht="21" customHeight="1">
      <c r="A48" s="45">
        <v>2</v>
      </c>
      <c r="B48" s="30" t="s">
        <v>63</v>
      </c>
      <c r="C48" s="31"/>
      <c r="D48" s="31"/>
      <c r="E48" s="31"/>
      <c r="F48" s="31"/>
      <c r="G48" s="31"/>
      <c r="H48" s="32"/>
      <c r="I48" s="200">
        <f>I35-H22</f>
        <v>307996829</v>
      </c>
      <c r="J48" s="201"/>
      <c r="K48" s="31"/>
      <c r="L48" s="32"/>
    </row>
    <row r="49" spans="6:17" s="15" customFormat="1" ht="29.25" customHeight="1">
      <c r="F49" s="53"/>
      <c r="G49" s="53"/>
      <c r="H49" s="54"/>
      <c r="O49" s="196" t="s">
        <v>64</v>
      </c>
      <c r="P49" s="196"/>
      <c r="Q49" s="196"/>
    </row>
    <row r="50" spans="6:17" s="15" customFormat="1" ht="15.75">
      <c r="F50" s="53"/>
      <c r="G50" s="53"/>
      <c r="H50" s="53"/>
      <c r="J50" s="196" t="s">
        <v>74</v>
      </c>
      <c r="K50" s="196"/>
      <c r="L50" s="196"/>
    </row>
    <row r="51" spans="6:17" s="15" customFormat="1" ht="15.75">
      <c r="F51" s="55"/>
      <c r="G51" s="53"/>
      <c r="H51" s="53"/>
      <c r="J51" s="204" t="s">
        <v>66</v>
      </c>
      <c r="K51" s="204"/>
      <c r="L51" s="204"/>
    </row>
    <row r="52" spans="6:17" s="15" customFormat="1" ht="15.75">
      <c r="F52" s="53"/>
      <c r="G52" s="53"/>
      <c r="H52" s="53"/>
      <c r="J52" s="64"/>
      <c r="K52" s="65"/>
    </row>
    <row r="53" spans="6:17" s="15" customFormat="1" ht="15.75">
      <c r="F53" s="54"/>
      <c r="G53" s="53"/>
      <c r="H53" s="53"/>
      <c r="J53" s="64"/>
      <c r="K53" s="65"/>
    </row>
    <row r="54" spans="6:17" s="15" customFormat="1" ht="15.75">
      <c r="G54" s="53"/>
      <c r="H54" s="53"/>
      <c r="J54" s="64"/>
      <c r="K54" s="65"/>
      <c r="O54" s="203" t="s">
        <v>67</v>
      </c>
      <c r="P54" s="196"/>
      <c r="Q54" s="196"/>
    </row>
    <row r="55" spans="6:17" s="15" customFormat="1" ht="15.75">
      <c r="F55" s="53"/>
      <c r="G55" s="53"/>
      <c r="H55" s="53"/>
      <c r="J55" s="64"/>
      <c r="K55" s="65"/>
      <c r="O55" s="196" t="s">
        <v>68</v>
      </c>
      <c r="P55" s="196"/>
      <c r="Q55" s="196"/>
    </row>
    <row r="56" spans="6:17" s="15" customFormat="1" ht="15.75">
      <c r="F56" s="53"/>
      <c r="G56" s="54"/>
      <c r="J56" s="198" t="s">
        <v>69</v>
      </c>
      <c r="K56" s="198"/>
      <c r="L56" s="198"/>
    </row>
    <row r="57" spans="6:17" s="15" customFormat="1" ht="15.75">
      <c r="F57" s="53"/>
      <c r="J57" s="204" t="s">
        <v>70</v>
      </c>
      <c r="K57" s="204"/>
      <c r="L57" s="204"/>
    </row>
    <row r="58" spans="6:17" s="15" customFormat="1" ht="15.75"/>
  </sheetData>
  <mergeCells count="46">
    <mergeCell ref="J56:L56"/>
    <mergeCell ref="J57:L57"/>
    <mergeCell ref="A7:A8"/>
    <mergeCell ref="G7:G8"/>
    <mergeCell ref="H7:H8"/>
    <mergeCell ref="I7:I8"/>
    <mergeCell ref="J7:J8"/>
    <mergeCell ref="K7:K8"/>
    <mergeCell ref="L7:L8"/>
    <mergeCell ref="B7:F8"/>
    <mergeCell ref="B46:F46"/>
    <mergeCell ref="I46:J46"/>
    <mergeCell ref="K46:L46"/>
    <mergeCell ref="I47:J47"/>
    <mergeCell ref="I48:J48"/>
    <mergeCell ref="B42:F42"/>
    <mergeCell ref="O49:Q49"/>
    <mergeCell ref="J50:L50"/>
    <mergeCell ref="J51:L51"/>
    <mergeCell ref="O54:Q54"/>
    <mergeCell ref="O55:Q55"/>
    <mergeCell ref="I42:J42"/>
    <mergeCell ref="K42:L42"/>
    <mergeCell ref="I43:J43"/>
    <mergeCell ref="I44:J44"/>
    <mergeCell ref="K44:L44"/>
    <mergeCell ref="I37:J37"/>
    <mergeCell ref="I38:J38"/>
    <mergeCell ref="I39:J39"/>
    <mergeCell ref="B40:F40"/>
    <mergeCell ref="I40:J40"/>
    <mergeCell ref="B34:F34"/>
    <mergeCell ref="I34:J34"/>
    <mergeCell ref="K34:L34"/>
    <mergeCell ref="I35:J35"/>
    <mergeCell ref="I36:J36"/>
    <mergeCell ref="B9:F9"/>
    <mergeCell ref="B14:F14"/>
    <mergeCell ref="B15:F15"/>
    <mergeCell ref="B31:F31"/>
    <mergeCell ref="B32:F32"/>
    <mergeCell ref="A1:L1"/>
    <mergeCell ref="A2:L2"/>
    <mergeCell ref="A3:L3"/>
    <mergeCell ref="A4:L4"/>
    <mergeCell ref="B5:J5"/>
  </mergeCells>
  <pageMargins left="0.29513888888888901" right="0.196527777777778" top="0.74791666666666701" bottom="0.74791666666666701" header="0.31458333333333299" footer="0.31458333333333299"/>
  <pageSetup paperSize="359" scale="55" orientation="portrait" verticalDpi="18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8"/>
  <sheetViews>
    <sheetView view="pageBreakPreview" topLeftCell="A30" zoomScale="80" zoomScaleNormal="100" zoomScaleSheetLayoutView="80" workbookViewId="0">
      <selection activeCell="H49" sqref="H49"/>
    </sheetView>
  </sheetViews>
  <sheetFormatPr defaultColWidth="9.140625" defaultRowHeight="15"/>
  <cols>
    <col min="1" max="1" width="14.28515625" style="16" customWidth="1"/>
    <col min="2" max="5" width="9.140625" style="16"/>
    <col min="6" max="6" width="15.140625" style="16" customWidth="1"/>
    <col min="7" max="7" width="19" style="16" customWidth="1"/>
    <col min="8" max="8" width="17.85546875" style="16" customWidth="1"/>
    <col min="9" max="9" width="10.42578125" style="16" customWidth="1"/>
    <col min="10" max="10" width="24.42578125" style="16" customWidth="1"/>
    <col min="11" max="11" width="10" style="16" customWidth="1"/>
    <col min="12" max="12" width="19.140625" style="16" customWidth="1"/>
    <col min="13" max="13" width="9.140625" style="16"/>
    <col min="14" max="14" width="13.7109375" style="16" customWidth="1"/>
    <col min="15" max="16384" width="9.140625" style="16"/>
  </cols>
  <sheetData>
    <row r="1" spans="1:12" s="9" customFormat="1" ht="18.75">
      <c r="A1" s="167" t="s">
        <v>0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</row>
    <row r="2" spans="1:12" s="9" customFormat="1" ht="23.25">
      <c r="A2" s="168" t="s">
        <v>1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</row>
    <row r="3" spans="1:12" s="9" customFormat="1" ht="18.75">
      <c r="A3" s="167" t="s">
        <v>2</v>
      </c>
      <c r="B3" s="167"/>
      <c r="C3" s="167"/>
      <c r="D3" s="167"/>
      <c r="E3" s="167"/>
      <c r="F3" s="167"/>
      <c r="G3" s="167"/>
      <c r="H3" s="167"/>
      <c r="I3" s="167"/>
      <c r="J3" s="167"/>
      <c r="K3" s="167"/>
      <c r="L3" s="167"/>
    </row>
    <row r="4" spans="1:12" s="9" customFormat="1" ht="18.75">
      <c r="A4" s="167" t="s">
        <v>75</v>
      </c>
      <c r="B4" s="167"/>
      <c r="C4" s="167"/>
      <c r="D4" s="167"/>
      <c r="E4" s="167"/>
      <c r="F4" s="167"/>
      <c r="G4" s="167"/>
      <c r="H4" s="167"/>
      <c r="I4" s="167"/>
      <c r="J4" s="167"/>
      <c r="K4" s="167"/>
      <c r="L4" s="167"/>
    </row>
    <row r="5" spans="1:12" s="9" customFormat="1">
      <c r="B5" s="169"/>
      <c r="C5" s="169"/>
      <c r="D5" s="169"/>
      <c r="E5" s="169"/>
      <c r="F5" s="169"/>
      <c r="G5" s="169"/>
      <c r="H5" s="169"/>
      <c r="I5" s="169"/>
      <c r="J5" s="169"/>
      <c r="K5" s="17"/>
    </row>
    <row r="6" spans="1:12" s="9" customFormat="1">
      <c r="B6" s="16"/>
      <c r="C6" s="16"/>
      <c r="D6" s="16"/>
      <c r="E6" s="16"/>
      <c r="F6" s="16"/>
      <c r="G6" s="16"/>
      <c r="H6" s="16"/>
      <c r="I6" s="16"/>
      <c r="J6" s="16"/>
      <c r="K6" s="16"/>
    </row>
    <row r="7" spans="1:12" s="10" customFormat="1" ht="28.5" customHeight="1">
      <c r="A7" s="157" t="s">
        <v>4</v>
      </c>
      <c r="B7" s="159" t="s">
        <v>5</v>
      </c>
      <c r="C7" s="160"/>
      <c r="D7" s="160"/>
      <c r="E7" s="160"/>
      <c r="F7" s="161"/>
      <c r="G7" s="157" t="s">
        <v>6</v>
      </c>
      <c r="H7" s="159" t="s">
        <v>7</v>
      </c>
      <c r="I7" s="165" t="s">
        <v>8</v>
      </c>
      <c r="J7" s="159" t="s">
        <v>9</v>
      </c>
      <c r="K7" s="165" t="s">
        <v>8</v>
      </c>
      <c r="L7" s="172" t="s">
        <v>10</v>
      </c>
    </row>
    <row r="8" spans="1:12" s="10" customFormat="1" ht="15.75" customHeight="1">
      <c r="A8" s="158"/>
      <c r="B8" s="162"/>
      <c r="C8" s="163"/>
      <c r="D8" s="163"/>
      <c r="E8" s="163"/>
      <c r="F8" s="164"/>
      <c r="G8" s="158"/>
      <c r="H8" s="162"/>
      <c r="I8" s="166"/>
      <c r="J8" s="162"/>
      <c r="K8" s="166"/>
      <c r="L8" s="172"/>
    </row>
    <row r="9" spans="1:12" s="11" customFormat="1" ht="8.25" customHeight="1">
      <c r="A9" s="18">
        <v>1</v>
      </c>
      <c r="B9" s="173">
        <v>2</v>
      </c>
      <c r="C9" s="174"/>
      <c r="D9" s="174"/>
      <c r="E9" s="174"/>
      <c r="F9" s="175"/>
      <c r="G9" s="19">
        <v>3</v>
      </c>
      <c r="H9" s="18">
        <v>4</v>
      </c>
      <c r="I9" s="20">
        <v>5</v>
      </c>
      <c r="J9" s="18">
        <v>6</v>
      </c>
      <c r="K9" s="20">
        <v>7</v>
      </c>
      <c r="L9" s="18">
        <v>8</v>
      </c>
    </row>
    <row r="10" spans="1:12" s="12" customFormat="1" ht="21" customHeight="1">
      <c r="A10" s="21">
        <v>1</v>
      </c>
      <c r="B10" s="22" t="s">
        <v>11</v>
      </c>
      <c r="C10" s="23"/>
      <c r="D10" s="23"/>
      <c r="E10" s="23"/>
      <c r="F10" s="23"/>
      <c r="G10" s="24">
        <v>1200000000</v>
      </c>
      <c r="H10" s="24">
        <f t="shared" ref="H10:J10" si="0">H11</f>
        <v>0</v>
      </c>
      <c r="I10" s="56">
        <f>H10/G10*100</f>
        <v>0</v>
      </c>
      <c r="J10" s="24">
        <f t="shared" si="0"/>
        <v>1200000000</v>
      </c>
      <c r="K10" s="56">
        <f t="shared" ref="K10:K13" si="1">J10/G10*100</f>
        <v>100</v>
      </c>
      <c r="L10" s="43"/>
    </row>
    <row r="11" spans="1:12" s="12" customFormat="1" ht="21" customHeight="1">
      <c r="A11" s="21">
        <v>1.1000000000000001</v>
      </c>
      <c r="B11" s="25" t="s">
        <v>12</v>
      </c>
      <c r="C11" s="26"/>
      <c r="D11" s="26"/>
      <c r="E11" s="26"/>
      <c r="F11" s="27"/>
      <c r="G11" s="28">
        <f>SUM(G12:G14)</f>
        <v>1200000000</v>
      </c>
      <c r="H11" s="28">
        <f>SUM(H12:H14)</f>
        <v>0</v>
      </c>
      <c r="I11" s="56">
        <f>H11/G11*100</f>
        <v>0</v>
      </c>
      <c r="J11" s="28">
        <f>SUM(J12:J14)</f>
        <v>1200000000</v>
      </c>
      <c r="K11" s="56">
        <f t="shared" si="1"/>
        <v>100</v>
      </c>
      <c r="L11" s="43"/>
    </row>
    <row r="12" spans="1:12" s="12" customFormat="1" ht="21" customHeight="1">
      <c r="A12" s="29" t="s">
        <v>13</v>
      </c>
      <c r="B12" s="30" t="s">
        <v>14</v>
      </c>
      <c r="C12" s="26"/>
      <c r="D12" s="26"/>
      <c r="E12" s="26"/>
      <c r="F12" s="27"/>
      <c r="G12" s="28">
        <v>0</v>
      </c>
      <c r="H12" s="28">
        <v>0</v>
      </c>
      <c r="I12" s="28">
        <v>0</v>
      </c>
      <c r="J12" s="28">
        <f>G12-H12</f>
        <v>0</v>
      </c>
      <c r="K12" s="28">
        <v>0</v>
      </c>
      <c r="L12" s="43"/>
    </row>
    <row r="13" spans="1:12" s="13" customFormat="1" ht="21" customHeight="1">
      <c r="A13" s="29" t="s">
        <v>15</v>
      </c>
      <c r="B13" s="30" t="s">
        <v>16</v>
      </c>
      <c r="C13" s="31"/>
      <c r="D13" s="31"/>
      <c r="E13" s="31"/>
      <c r="F13" s="32"/>
      <c r="G13" s="33">
        <v>1200000000</v>
      </c>
      <c r="H13" s="33">
        <v>0</v>
      </c>
      <c r="I13" s="56">
        <f>H13/G13*100</f>
        <v>0</v>
      </c>
      <c r="J13" s="33">
        <f t="shared" ref="J13:J15" si="2">G13-H13</f>
        <v>1200000000</v>
      </c>
      <c r="K13" s="57">
        <f t="shared" si="1"/>
        <v>100</v>
      </c>
      <c r="L13" s="58"/>
    </row>
    <row r="14" spans="1:12" s="13" customFormat="1" ht="42" customHeight="1">
      <c r="A14" s="29" t="s">
        <v>17</v>
      </c>
      <c r="B14" s="176" t="s">
        <v>18</v>
      </c>
      <c r="C14" s="177"/>
      <c r="D14" s="177"/>
      <c r="E14" s="177"/>
      <c r="F14" s="178"/>
      <c r="G14" s="33"/>
      <c r="H14" s="33"/>
      <c r="I14" s="28">
        <v>0</v>
      </c>
      <c r="J14" s="28">
        <f t="shared" si="2"/>
        <v>0</v>
      </c>
      <c r="K14" s="28">
        <v>0</v>
      </c>
      <c r="L14" s="58"/>
    </row>
    <row r="15" spans="1:12" s="13" customFormat="1" ht="21" customHeight="1">
      <c r="A15" s="29"/>
      <c r="B15" s="179" t="s">
        <v>19</v>
      </c>
      <c r="C15" s="180"/>
      <c r="D15" s="180"/>
      <c r="E15" s="180"/>
      <c r="F15" s="181"/>
      <c r="G15" s="28">
        <f>SUM(G12:G14)</f>
        <v>1200000000</v>
      </c>
      <c r="H15" s="28">
        <f>SUM(H12:H14)</f>
        <v>0</v>
      </c>
      <c r="I15" s="56">
        <f>H15/G15*100</f>
        <v>0</v>
      </c>
      <c r="J15" s="28">
        <f t="shared" si="2"/>
        <v>1200000000</v>
      </c>
      <c r="K15" s="56">
        <f t="shared" ref="K15" si="3">J15/G15*100</f>
        <v>100</v>
      </c>
      <c r="L15" s="58"/>
    </row>
    <row r="16" spans="1:12" s="12" customFormat="1" ht="21" customHeight="1">
      <c r="A16" s="21">
        <v>2</v>
      </c>
      <c r="B16" s="25" t="s">
        <v>20</v>
      </c>
      <c r="C16" s="26"/>
      <c r="D16" s="26"/>
      <c r="E16" s="26"/>
      <c r="F16" s="27"/>
      <c r="G16" s="28"/>
      <c r="H16" s="28"/>
      <c r="I16" s="28"/>
      <c r="J16" s="28"/>
      <c r="K16" s="28"/>
      <c r="L16" s="43"/>
    </row>
    <row r="17" spans="1:14" s="12" customFormat="1" ht="21" customHeight="1">
      <c r="A17" s="21" t="s">
        <v>21</v>
      </c>
      <c r="B17" s="25" t="s">
        <v>22</v>
      </c>
      <c r="C17" s="26"/>
      <c r="D17" s="26"/>
      <c r="E17" s="26"/>
      <c r="F17" s="27"/>
      <c r="G17" s="28">
        <f>G18</f>
        <v>7943082017</v>
      </c>
      <c r="H17" s="28">
        <f>H18</f>
        <v>894215329</v>
      </c>
      <c r="I17" s="56">
        <f>H17/G17*100</f>
        <v>11.257787935289803</v>
      </c>
      <c r="J17" s="28">
        <f>G17-H17</f>
        <v>7048866688</v>
      </c>
      <c r="K17" s="56">
        <f t="shared" ref="K17:K32" si="4">J17/G17*100</f>
        <v>88.742212064710188</v>
      </c>
      <c r="L17" s="43"/>
    </row>
    <row r="18" spans="1:14" s="13" customFormat="1" ht="21" customHeight="1">
      <c r="A18" s="29" t="s">
        <v>23</v>
      </c>
      <c r="B18" s="30" t="s">
        <v>24</v>
      </c>
      <c r="C18" s="31"/>
      <c r="D18" s="31"/>
      <c r="E18" s="31"/>
      <c r="F18" s="32"/>
      <c r="G18" s="33">
        <f>SUM(G19:G21)</f>
        <v>7943082017</v>
      </c>
      <c r="H18" s="33">
        <f t="shared" ref="H18" si="5">SUM(H19:H21)</f>
        <v>894215329</v>
      </c>
      <c r="I18" s="57">
        <f t="shared" ref="I18:I25" si="6">H18/G18*100</f>
        <v>11.257787935289803</v>
      </c>
      <c r="J18" s="33">
        <f>SUM(J19:J21)</f>
        <v>7048866688</v>
      </c>
      <c r="K18" s="57">
        <f t="shared" si="4"/>
        <v>88.742212064710188</v>
      </c>
      <c r="L18" s="59"/>
    </row>
    <row r="19" spans="1:14" s="13" customFormat="1" ht="21" customHeight="1">
      <c r="A19" s="29" t="s">
        <v>25</v>
      </c>
      <c r="B19" s="30" t="s">
        <v>26</v>
      </c>
      <c r="C19" s="31"/>
      <c r="D19" s="31"/>
      <c r="E19" s="31"/>
      <c r="F19" s="32"/>
      <c r="G19" s="33">
        <v>6014820017</v>
      </c>
      <c r="H19" s="33">
        <v>643939453</v>
      </c>
      <c r="I19" s="57">
        <f t="shared" si="6"/>
        <v>10.705880661100419</v>
      </c>
      <c r="J19" s="33">
        <f>G19-H19</f>
        <v>5370880564</v>
      </c>
      <c r="K19" s="57">
        <f t="shared" si="4"/>
        <v>89.294119338899577</v>
      </c>
      <c r="L19" s="59"/>
    </row>
    <row r="20" spans="1:14" s="13" customFormat="1" ht="21" customHeight="1">
      <c r="A20" s="29" t="s">
        <v>27</v>
      </c>
      <c r="B20" s="30" t="s">
        <v>28</v>
      </c>
      <c r="C20" s="31"/>
      <c r="D20" s="31"/>
      <c r="E20" s="31"/>
      <c r="F20" s="32"/>
      <c r="G20" s="33">
        <v>1892262000</v>
      </c>
      <c r="H20" s="33">
        <v>250275876</v>
      </c>
      <c r="I20" s="57">
        <f t="shared" si="6"/>
        <v>13.226280293109516</v>
      </c>
      <c r="J20" s="33">
        <f t="shared" ref="J20:J22" si="7">G20-H20</f>
        <v>1641986124</v>
      </c>
      <c r="K20" s="57">
        <f t="shared" si="4"/>
        <v>86.773719706890489</v>
      </c>
      <c r="L20" s="59"/>
    </row>
    <row r="21" spans="1:14" s="13" customFormat="1" ht="21" customHeight="1">
      <c r="A21" s="29" t="s">
        <v>72</v>
      </c>
      <c r="B21" s="30" t="s">
        <v>73</v>
      </c>
      <c r="C21" s="31"/>
      <c r="D21" s="31"/>
      <c r="E21" s="31"/>
      <c r="F21" s="32"/>
      <c r="G21" s="33">
        <v>36000000</v>
      </c>
      <c r="H21" s="33">
        <v>0</v>
      </c>
      <c r="I21" s="56">
        <f t="shared" si="6"/>
        <v>0</v>
      </c>
      <c r="J21" s="33">
        <f t="shared" si="7"/>
        <v>36000000</v>
      </c>
      <c r="K21" s="57">
        <f t="shared" si="4"/>
        <v>100</v>
      </c>
      <c r="L21" s="59"/>
    </row>
    <row r="22" spans="1:14" s="12" customFormat="1" ht="21" customHeight="1">
      <c r="A22" s="21" t="s">
        <v>29</v>
      </c>
      <c r="B22" s="25" t="s">
        <v>30</v>
      </c>
      <c r="C22" s="26"/>
      <c r="D22" s="26"/>
      <c r="E22" s="26"/>
      <c r="F22" s="27"/>
      <c r="G22" s="28">
        <f>SUM(G23:G25)</f>
        <v>13708357790</v>
      </c>
      <c r="H22" s="28">
        <f>SUM(H23:H25)</f>
        <v>194062571</v>
      </c>
      <c r="I22" s="56">
        <f t="shared" si="6"/>
        <v>1.4156514877483366</v>
      </c>
      <c r="J22" s="28">
        <f t="shared" si="7"/>
        <v>13514295219</v>
      </c>
      <c r="K22" s="56">
        <f t="shared" si="4"/>
        <v>98.584348512251665</v>
      </c>
      <c r="L22" s="60"/>
    </row>
    <row r="23" spans="1:14" s="13" customFormat="1" ht="21" customHeight="1">
      <c r="A23" s="29" t="s">
        <v>31</v>
      </c>
      <c r="B23" s="30" t="s">
        <v>32</v>
      </c>
      <c r="C23" s="31"/>
      <c r="D23" s="31"/>
      <c r="E23" s="31"/>
      <c r="F23" s="32"/>
      <c r="G23" s="33">
        <v>0</v>
      </c>
      <c r="H23" s="33">
        <v>0</v>
      </c>
      <c r="I23" s="56">
        <v>0</v>
      </c>
      <c r="J23" s="33">
        <f t="shared" ref="J23:J24" si="8">G23-H23</f>
        <v>0</v>
      </c>
      <c r="K23" s="56">
        <v>0</v>
      </c>
      <c r="L23" s="58"/>
    </row>
    <row r="24" spans="1:14" s="13" customFormat="1" ht="21" customHeight="1">
      <c r="A24" s="29" t="s">
        <v>33</v>
      </c>
      <c r="B24" s="30" t="s">
        <v>34</v>
      </c>
      <c r="C24" s="31"/>
      <c r="D24" s="31"/>
      <c r="E24" s="31"/>
      <c r="F24" s="32"/>
      <c r="G24" s="33">
        <v>12090132708</v>
      </c>
      <c r="H24" s="33">
        <v>191222571</v>
      </c>
      <c r="I24" s="56">
        <f t="shared" si="6"/>
        <v>1.5816416214643259</v>
      </c>
      <c r="J24" s="33">
        <f t="shared" si="8"/>
        <v>11898910137</v>
      </c>
      <c r="K24" s="57">
        <f t="shared" si="4"/>
        <v>98.418358378535672</v>
      </c>
      <c r="L24" s="58"/>
    </row>
    <row r="25" spans="1:14" s="13" customFormat="1" ht="21" customHeight="1">
      <c r="A25" s="29" t="s">
        <v>35</v>
      </c>
      <c r="B25" s="30" t="s">
        <v>36</v>
      </c>
      <c r="C25" s="31"/>
      <c r="D25" s="31"/>
      <c r="E25" s="31"/>
      <c r="F25" s="32"/>
      <c r="G25" s="33">
        <f>SUM(G26:G30)</f>
        <v>1618225082</v>
      </c>
      <c r="H25" s="33">
        <v>2840000</v>
      </c>
      <c r="I25" s="56">
        <f t="shared" si="6"/>
        <v>0.1755009257729451</v>
      </c>
      <c r="J25" s="33">
        <f t="shared" ref="J25:J27" si="9">G25-H25</f>
        <v>1615385082</v>
      </c>
      <c r="K25" s="57">
        <f t="shared" si="4"/>
        <v>99.824499074227063</v>
      </c>
      <c r="L25" s="58"/>
      <c r="N25" s="13">
        <v>1618225082</v>
      </c>
    </row>
    <row r="26" spans="1:14" s="13" customFormat="1" ht="21" customHeight="1">
      <c r="A26" s="29"/>
      <c r="B26" s="30" t="s">
        <v>37</v>
      </c>
      <c r="C26" s="31"/>
      <c r="D26" s="31"/>
      <c r="E26" s="31"/>
      <c r="F26" s="37"/>
      <c r="G26" s="33">
        <v>0</v>
      </c>
      <c r="H26" s="33">
        <v>0</v>
      </c>
      <c r="I26" s="56">
        <v>0</v>
      </c>
      <c r="J26" s="33">
        <f t="shared" si="9"/>
        <v>0</v>
      </c>
      <c r="K26" s="56">
        <v>0</v>
      </c>
      <c r="L26" s="58"/>
    </row>
    <row r="27" spans="1:14" s="13" customFormat="1" ht="21" customHeight="1">
      <c r="A27" s="29"/>
      <c r="B27" s="30" t="s">
        <v>38</v>
      </c>
      <c r="C27" s="31"/>
      <c r="D27" s="31"/>
      <c r="E27" s="31"/>
      <c r="F27" s="37"/>
      <c r="G27" s="33">
        <v>418225082</v>
      </c>
      <c r="H27" s="33">
        <v>0</v>
      </c>
      <c r="I27" s="56">
        <v>0</v>
      </c>
      <c r="J27" s="33">
        <f t="shared" si="9"/>
        <v>418225082</v>
      </c>
      <c r="K27" s="56">
        <v>0</v>
      </c>
      <c r="L27" s="61"/>
    </row>
    <row r="28" spans="1:14" s="13" customFormat="1" ht="21" customHeight="1">
      <c r="A28" s="29"/>
      <c r="B28" s="30" t="s">
        <v>39</v>
      </c>
      <c r="C28" s="31"/>
      <c r="D28" s="31"/>
      <c r="E28" s="31"/>
      <c r="F28" s="37"/>
      <c r="G28" s="33">
        <v>1200000000</v>
      </c>
      <c r="H28" s="33">
        <v>0</v>
      </c>
      <c r="I28" s="56">
        <v>0</v>
      </c>
      <c r="J28" s="33">
        <f t="shared" ref="J28:J32" si="10">G28-H28</f>
        <v>1200000000</v>
      </c>
      <c r="K28" s="56">
        <v>0</v>
      </c>
      <c r="L28" s="61"/>
    </row>
    <row r="29" spans="1:14" s="13" customFormat="1" ht="21" customHeight="1">
      <c r="A29" s="29"/>
      <c r="B29" s="30" t="s">
        <v>40</v>
      </c>
      <c r="C29" s="31"/>
      <c r="D29" s="31"/>
      <c r="E29" s="31"/>
      <c r="F29" s="32"/>
      <c r="G29" s="33">
        <v>0</v>
      </c>
      <c r="H29" s="33">
        <v>0</v>
      </c>
      <c r="I29" s="56">
        <v>0</v>
      </c>
      <c r="J29" s="33">
        <f t="shared" si="10"/>
        <v>0</v>
      </c>
      <c r="K29" s="56">
        <v>0</v>
      </c>
      <c r="L29" s="62"/>
    </row>
    <row r="30" spans="1:14" s="13" customFormat="1" ht="21" customHeight="1">
      <c r="A30" s="29"/>
      <c r="B30" s="38" t="s">
        <v>41</v>
      </c>
      <c r="C30" s="39"/>
      <c r="D30" s="39"/>
      <c r="E30" s="39"/>
      <c r="F30" s="40"/>
      <c r="G30" s="41">
        <v>0</v>
      </c>
      <c r="H30" s="42">
        <v>0</v>
      </c>
      <c r="I30" s="56">
        <v>0</v>
      </c>
      <c r="J30" s="33">
        <f t="shared" si="10"/>
        <v>0</v>
      </c>
      <c r="K30" s="56">
        <v>0</v>
      </c>
      <c r="L30" s="58"/>
    </row>
    <row r="31" spans="1:14" s="12" customFormat="1" ht="21" customHeight="1">
      <c r="A31" s="43"/>
      <c r="B31" s="179" t="s">
        <v>42</v>
      </c>
      <c r="C31" s="180"/>
      <c r="D31" s="180"/>
      <c r="E31" s="180"/>
      <c r="F31" s="181"/>
      <c r="G31" s="28">
        <f>G17+G22</f>
        <v>21651439807</v>
      </c>
      <c r="H31" s="28">
        <f>H17+H22</f>
        <v>1088277900</v>
      </c>
      <c r="I31" s="56">
        <f>H31/G31*100</f>
        <v>5.0263534882708134</v>
      </c>
      <c r="J31" s="28">
        <f t="shared" si="10"/>
        <v>20563161907</v>
      </c>
      <c r="K31" s="56">
        <f t="shared" si="4"/>
        <v>94.973646511729186</v>
      </c>
      <c r="L31" s="60"/>
    </row>
    <row r="32" spans="1:14" s="12" customFormat="1" ht="21" customHeight="1">
      <c r="A32" s="43"/>
      <c r="B32" s="179" t="s">
        <v>43</v>
      </c>
      <c r="C32" s="180"/>
      <c r="D32" s="180"/>
      <c r="E32" s="180"/>
      <c r="F32" s="181"/>
      <c r="G32" s="28">
        <f>G15-G31</f>
        <v>-20451439807</v>
      </c>
      <c r="H32" s="28">
        <f>H15-H31</f>
        <v>-1088277900</v>
      </c>
      <c r="I32" s="56">
        <f t="shared" ref="I32" si="11">H32/G32*100</f>
        <v>5.3212776717437302</v>
      </c>
      <c r="J32" s="28">
        <f t="shared" si="10"/>
        <v>-19363161907</v>
      </c>
      <c r="K32" s="56">
        <f t="shared" si="4"/>
        <v>94.678722328256271</v>
      </c>
      <c r="L32" s="60"/>
    </row>
    <row r="33" spans="1:12" s="13" customFormat="1" ht="12" customHeight="1"/>
    <row r="34" spans="1:12" s="14" customFormat="1" ht="21" customHeight="1">
      <c r="A34" s="34" t="s">
        <v>44</v>
      </c>
      <c r="B34" s="179" t="s">
        <v>45</v>
      </c>
      <c r="C34" s="180"/>
      <c r="D34" s="180"/>
      <c r="E34" s="180"/>
      <c r="F34" s="181"/>
      <c r="G34" s="35" t="s">
        <v>46</v>
      </c>
      <c r="H34" s="44" t="s">
        <v>47</v>
      </c>
      <c r="I34" s="180" t="s">
        <v>48</v>
      </c>
      <c r="J34" s="180"/>
      <c r="K34" s="179" t="s">
        <v>49</v>
      </c>
      <c r="L34" s="181"/>
    </row>
    <row r="35" spans="1:12" s="13" customFormat="1" ht="21.75" customHeight="1">
      <c r="A35" s="45">
        <v>1</v>
      </c>
      <c r="B35" s="30" t="s">
        <v>50</v>
      </c>
      <c r="C35" s="31"/>
      <c r="D35" s="31"/>
      <c r="E35" s="31"/>
      <c r="F35" s="32"/>
      <c r="G35" s="46">
        <v>790000000</v>
      </c>
      <c r="H35" s="33">
        <v>0</v>
      </c>
      <c r="I35" s="200">
        <f t="shared" ref="I35:I39" si="12">G35+H35</f>
        <v>790000000</v>
      </c>
      <c r="J35" s="201"/>
      <c r="K35" s="30"/>
      <c r="L35" s="32"/>
    </row>
    <row r="36" spans="1:12" s="13" customFormat="1" ht="21" customHeight="1">
      <c r="A36" s="45">
        <v>2</v>
      </c>
      <c r="B36" s="30" t="s">
        <v>51</v>
      </c>
      <c r="C36" s="31"/>
      <c r="D36" s="31"/>
      <c r="E36" s="31"/>
      <c r="F36" s="32"/>
      <c r="G36" s="46">
        <v>0</v>
      </c>
      <c r="H36" s="47">
        <v>0</v>
      </c>
      <c r="I36" s="200">
        <f t="shared" si="12"/>
        <v>0</v>
      </c>
      <c r="J36" s="201"/>
      <c r="K36" s="30"/>
      <c r="L36" s="32"/>
    </row>
    <row r="37" spans="1:12" s="13" customFormat="1" ht="21" customHeight="1">
      <c r="A37" s="45">
        <v>3</v>
      </c>
      <c r="B37" s="30" t="s">
        <v>52</v>
      </c>
      <c r="C37" s="31"/>
      <c r="D37" s="31"/>
      <c r="E37" s="31"/>
      <c r="F37" s="32"/>
      <c r="G37" s="46">
        <v>0</v>
      </c>
      <c r="H37" s="33">
        <v>0</v>
      </c>
      <c r="I37" s="200">
        <f t="shared" si="12"/>
        <v>0</v>
      </c>
      <c r="J37" s="201"/>
      <c r="K37" s="30"/>
      <c r="L37" s="32"/>
    </row>
    <row r="38" spans="1:12" s="13" customFormat="1" ht="21" customHeight="1">
      <c r="A38" s="45">
        <v>4</v>
      </c>
      <c r="B38" s="30" t="s">
        <v>53</v>
      </c>
      <c r="C38" s="31"/>
      <c r="D38" s="31"/>
      <c r="E38" s="31"/>
      <c r="F38" s="32"/>
      <c r="G38" s="46">
        <v>447799540</v>
      </c>
      <c r="H38" s="33">
        <v>446481789</v>
      </c>
      <c r="I38" s="200">
        <f t="shared" si="12"/>
        <v>894281329</v>
      </c>
      <c r="J38" s="201"/>
      <c r="K38" s="30"/>
      <c r="L38" s="32"/>
    </row>
    <row r="39" spans="1:12" s="13" customFormat="1" ht="21" customHeight="1">
      <c r="A39" s="45">
        <v>5</v>
      </c>
      <c r="B39" s="30" t="s">
        <v>54</v>
      </c>
      <c r="C39" s="31"/>
      <c r="D39" s="31"/>
      <c r="E39" s="31"/>
      <c r="F39" s="32"/>
      <c r="G39" s="46">
        <v>0</v>
      </c>
      <c r="H39" s="33">
        <v>0</v>
      </c>
      <c r="I39" s="200">
        <f t="shared" si="12"/>
        <v>0</v>
      </c>
      <c r="J39" s="201"/>
      <c r="K39" s="30"/>
      <c r="L39" s="32"/>
    </row>
    <row r="40" spans="1:12" s="12" customFormat="1" ht="21" customHeight="1">
      <c r="A40" s="25"/>
      <c r="B40" s="179" t="s">
        <v>55</v>
      </c>
      <c r="C40" s="180"/>
      <c r="D40" s="180"/>
      <c r="E40" s="180"/>
      <c r="F40" s="181"/>
      <c r="G40" s="48">
        <f>SUM(G35:G39)</f>
        <v>1237799540</v>
      </c>
      <c r="H40" s="28">
        <f>SUM(H35:H39)</f>
        <v>446481789</v>
      </c>
      <c r="I40" s="202">
        <f>SUM(I35:J39)</f>
        <v>1684281329</v>
      </c>
      <c r="J40" s="202"/>
      <c r="K40" s="25"/>
      <c r="L40" s="27"/>
    </row>
    <row r="41" spans="1:12" s="13" customFormat="1" ht="12" customHeight="1"/>
    <row r="42" spans="1:12" s="14" customFormat="1" ht="21" customHeight="1">
      <c r="A42" s="49" t="s">
        <v>56</v>
      </c>
      <c r="B42" s="187" t="s">
        <v>57</v>
      </c>
      <c r="C42" s="188"/>
      <c r="D42" s="188"/>
      <c r="E42" s="188"/>
      <c r="F42" s="189"/>
      <c r="G42" s="50" t="s">
        <v>46</v>
      </c>
      <c r="H42" s="51" t="s">
        <v>47</v>
      </c>
      <c r="I42" s="190" t="s">
        <v>48</v>
      </c>
      <c r="J42" s="191"/>
      <c r="K42" s="192" t="s">
        <v>49</v>
      </c>
      <c r="L42" s="191"/>
    </row>
    <row r="43" spans="1:12" s="14" customFormat="1" ht="21" customHeight="1">
      <c r="A43" s="49"/>
      <c r="B43" s="30" t="s">
        <v>57</v>
      </c>
      <c r="C43" s="31"/>
      <c r="D43" s="31"/>
      <c r="E43" s="31"/>
      <c r="F43" s="32"/>
      <c r="G43" s="33">
        <v>0</v>
      </c>
      <c r="H43" s="33">
        <v>0</v>
      </c>
      <c r="I43" s="200">
        <f>G43+H43</f>
        <v>0</v>
      </c>
      <c r="J43" s="201"/>
      <c r="K43" s="51"/>
      <c r="L43" s="63"/>
    </row>
    <row r="44" spans="1:12" s="13" customFormat="1" ht="21" customHeight="1">
      <c r="A44" s="30"/>
      <c r="B44" s="30" t="s">
        <v>58</v>
      </c>
      <c r="C44" s="31"/>
      <c r="D44" s="31"/>
      <c r="E44" s="31"/>
      <c r="F44" s="32"/>
      <c r="G44" s="33">
        <v>0</v>
      </c>
      <c r="H44" s="33">
        <v>0</v>
      </c>
      <c r="I44" s="200">
        <f>G44+H44</f>
        <v>0</v>
      </c>
      <c r="J44" s="201"/>
      <c r="K44" s="193"/>
      <c r="L44" s="194"/>
    </row>
    <row r="45" spans="1:12" s="13" customFormat="1" ht="12" customHeight="1">
      <c r="B45" s="52"/>
      <c r="C45" s="52"/>
      <c r="D45" s="52"/>
      <c r="E45" s="52"/>
      <c r="F45" s="52"/>
    </row>
    <row r="46" spans="1:12" s="14" customFormat="1" ht="21" customHeight="1">
      <c r="A46" s="34" t="s">
        <v>59</v>
      </c>
      <c r="B46" s="182" t="s">
        <v>60</v>
      </c>
      <c r="C46" s="183"/>
      <c r="D46" s="183"/>
      <c r="E46" s="183"/>
      <c r="F46" s="183"/>
      <c r="G46" s="35"/>
      <c r="H46" s="36"/>
      <c r="I46" s="179" t="s">
        <v>61</v>
      </c>
      <c r="J46" s="181"/>
      <c r="K46" s="180" t="s">
        <v>49</v>
      </c>
      <c r="L46" s="181"/>
    </row>
    <row r="47" spans="1:12" s="13" customFormat="1" ht="21.75" customHeight="1">
      <c r="A47" s="45">
        <v>1</v>
      </c>
      <c r="B47" s="30" t="s">
        <v>62</v>
      </c>
      <c r="C47" s="31"/>
      <c r="D47" s="31"/>
      <c r="E47" s="31"/>
      <c r="F47" s="31"/>
      <c r="G47" s="31"/>
      <c r="H47" s="32"/>
      <c r="I47" s="200">
        <v>0</v>
      </c>
      <c r="J47" s="201"/>
      <c r="K47" s="31"/>
      <c r="L47" s="32"/>
    </row>
    <row r="48" spans="1:12" s="13" customFormat="1" ht="21" customHeight="1">
      <c r="A48" s="45">
        <v>2</v>
      </c>
      <c r="B48" s="30" t="s">
        <v>63</v>
      </c>
      <c r="C48" s="31"/>
      <c r="D48" s="31"/>
      <c r="E48" s="31"/>
      <c r="F48" s="31"/>
      <c r="G48" s="31"/>
      <c r="H48" s="32"/>
      <c r="I48" s="200">
        <f>I35-H22</f>
        <v>595937429</v>
      </c>
      <c r="J48" s="201"/>
      <c r="K48" s="31"/>
      <c r="L48" s="32"/>
    </row>
    <row r="49" spans="6:12" s="15" customFormat="1" ht="29.25" customHeight="1">
      <c r="F49" s="53"/>
      <c r="G49" s="53"/>
      <c r="H49" s="54"/>
    </row>
    <row r="50" spans="6:12" s="15" customFormat="1" ht="15.75">
      <c r="F50" s="53"/>
      <c r="G50" s="53"/>
      <c r="H50" s="53"/>
      <c r="J50" s="196" t="s">
        <v>76</v>
      </c>
      <c r="K50" s="196"/>
      <c r="L50" s="196"/>
    </row>
    <row r="51" spans="6:12" s="15" customFormat="1" ht="15.75">
      <c r="F51" s="55"/>
      <c r="G51" s="53"/>
      <c r="H51" s="53"/>
      <c r="J51" s="196" t="s">
        <v>64</v>
      </c>
      <c r="K51" s="196"/>
      <c r="L51" s="196"/>
    </row>
    <row r="52" spans="6:12" s="15" customFormat="1" ht="15.75">
      <c r="F52" s="53"/>
      <c r="G52" s="53"/>
      <c r="H52" s="53"/>
    </row>
    <row r="53" spans="6:12" s="15" customFormat="1" ht="15.75">
      <c r="F53" s="54"/>
      <c r="G53" s="53"/>
      <c r="H53" s="53"/>
    </row>
    <row r="54" spans="6:12" s="15" customFormat="1" ht="15.75">
      <c r="G54" s="53"/>
      <c r="H54" s="53"/>
    </row>
    <row r="55" spans="6:12" s="15" customFormat="1" ht="15.75">
      <c r="F55" s="53"/>
      <c r="G55" s="53"/>
      <c r="H55" s="53"/>
    </row>
    <row r="56" spans="6:12" s="15" customFormat="1" ht="15.75">
      <c r="F56" s="53"/>
      <c r="G56" s="54"/>
      <c r="J56" s="203" t="s">
        <v>67</v>
      </c>
      <c r="K56" s="196"/>
      <c r="L56" s="196"/>
    </row>
    <row r="57" spans="6:12" s="15" customFormat="1" ht="15.75">
      <c r="F57" s="53"/>
      <c r="J57" s="196" t="s">
        <v>68</v>
      </c>
      <c r="K57" s="196"/>
      <c r="L57" s="196"/>
    </row>
    <row r="58" spans="6:12" s="15" customFormat="1" ht="15.75"/>
  </sheetData>
  <mergeCells count="43">
    <mergeCell ref="J50:L50"/>
    <mergeCell ref="J51:L51"/>
    <mergeCell ref="J56:L56"/>
    <mergeCell ref="J57:L57"/>
    <mergeCell ref="A7:A8"/>
    <mergeCell ref="G7:G8"/>
    <mergeCell ref="H7:H8"/>
    <mergeCell ref="I7:I8"/>
    <mergeCell ref="J7:J8"/>
    <mergeCell ref="K7:K8"/>
    <mergeCell ref="L7:L8"/>
    <mergeCell ref="B7:F8"/>
    <mergeCell ref="B46:F46"/>
    <mergeCell ref="I46:J46"/>
    <mergeCell ref="K46:L46"/>
    <mergeCell ref="I47:J47"/>
    <mergeCell ref="I48:J48"/>
    <mergeCell ref="B42:F42"/>
    <mergeCell ref="I42:J42"/>
    <mergeCell ref="K42:L42"/>
    <mergeCell ref="I43:J43"/>
    <mergeCell ref="I44:J44"/>
    <mergeCell ref="K44:L44"/>
    <mergeCell ref="I37:J37"/>
    <mergeCell ref="I38:J38"/>
    <mergeCell ref="I39:J39"/>
    <mergeCell ref="B40:F40"/>
    <mergeCell ref="I40:J40"/>
    <mergeCell ref="B34:F34"/>
    <mergeCell ref="I34:J34"/>
    <mergeCell ref="K34:L34"/>
    <mergeCell ref="I35:J35"/>
    <mergeCell ref="I36:J36"/>
    <mergeCell ref="B9:F9"/>
    <mergeCell ref="B14:F14"/>
    <mergeCell ref="B15:F15"/>
    <mergeCell ref="B31:F31"/>
    <mergeCell ref="B32:F32"/>
    <mergeCell ref="A1:L1"/>
    <mergeCell ref="A2:L2"/>
    <mergeCell ref="A3:L3"/>
    <mergeCell ref="A4:L4"/>
    <mergeCell ref="B5:J5"/>
  </mergeCells>
  <pageMargins left="0.29513888888888901" right="0.196527777777778" top="0.74791666666666701" bottom="0.74791666666666701" header="0.31458333333333299" footer="0.31458333333333299"/>
  <pageSetup paperSize="359" scale="55" orientation="portrait" verticalDpi="18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8"/>
  <sheetViews>
    <sheetView view="pageBreakPreview" zoomScale="80" zoomScaleNormal="100" zoomScaleSheetLayoutView="80" workbookViewId="0">
      <selection activeCell="H35" sqref="H35"/>
    </sheetView>
  </sheetViews>
  <sheetFormatPr defaultColWidth="9.140625" defaultRowHeight="15"/>
  <cols>
    <col min="1" max="1" width="14.28515625" style="16" customWidth="1"/>
    <col min="2" max="5" width="9.140625" style="16"/>
    <col min="6" max="6" width="15.140625" style="16" customWidth="1"/>
    <col min="7" max="7" width="19" style="16" customWidth="1"/>
    <col min="8" max="8" width="17.85546875" style="16" customWidth="1"/>
    <col min="9" max="9" width="10.42578125" style="16" customWidth="1"/>
    <col min="10" max="10" width="24.42578125" style="16" customWidth="1"/>
    <col min="11" max="11" width="10" style="16" customWidth="1"/>
    <col min="12" max="12" width="19.140625" style="16" customWidth="1"/>
    <col min="13" max="13" width="9.140625" style="16"/>
    <col min="14" max="14" width="13.7109375" style="16" customWidth="1"/>
    <col min="15" max="16384" width="9.140625" style="16"/>
  </cols>
  <sheetData>
    <row r="1" spans="1:12" s="9" customFormat="1" ht="18.75">
      <c r="A1" s="167" t="s">
        <v>0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</row>
    <row r="2" spans="1:12" s="9" customFormat="1" ht="23.25">
      <c r="A2" s="168" t="s">
        <v>1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</row>
    <row r="3" spans="1:12" s="9" customFormat="1" ht="18.75">
      <c r="A3" s="167" t="s">
        <v>2</v>
      </c>
      <c r="B3" s="167"/>
      <c r="C3" s="167"/>
      <c r="D3" s="167"/>
      <c r="E3" s="167"/>
      <c r="F3" s="167"/>
      <c r="G3" s="167"/>
      <c r="H3" s="167"/>
      <c r="I3" s="167"/>
      <c r="J3" s="167"/>
      <c r="K3" s="167"/>
      <c r="L3" s="167"/>
    </row>
    <row r="4" spans="1:12" s="9" customFormat="1" ht="18.75">
      <c r="A4" s="167" t="s">
        <v>77</v>
      </c>
      <c r="B4" s="167"/>
      <c r="C4" s="167"/>
      <c r="D4" s="167"/>
      <c r="E4" s="167"/>
      <c r="F4" s="167"/>
      <c r="G4" s="167"/>
      <c r="H4" s="167"/>
      <c r="I4" s="167"/>
      <c r="J4" s="167"/>
      <c r="K4" s="167"/>
      <c r="L4" s="167"/>
    </row>
    <row r="5" spans="1:12" s="9" customFormat="1">
      <c r="B5" s="169"/>
      <c r="C5" s="169"/>
      <c r="D5" s="169"/>
      <c r="E5" s="169"/>
      <c r="F5" s="169"/>
      <c r="G5" s="169"/>
      <c r="H5" s="169"/>
      <c r="I5" s="169"/>
      <c r="J5" s="169"/>
      <c r="K5" s="17"/>
    </row>
    <row r="6" spans="1:12" s="9" customFormat="1">
      <c r="B6" s="16"/>
      <c r="C6" s="16"/>
      <c r="D6" s="16"/>
      <c r="E6" s="16"/>
      <c r="F6" s="16"/>
      <c r="G6" s="16"/>
      <c r="H6" s="16"/>
      <c r="I6" s="16"/>
      <c r="J6" s="16"/>
      <c r="K6" s="16"/>
    </row>
    <row r="7" spans="1:12" s="10" customFormat="1" ht="28.5" customHeight="1">
      <c r="A7" s="157" t="s">
        <v>4</v>
      </c>
      <c r="B7" s="159" t="s">
        <v>5</v>
      </c>
      <c r="C7" s="160"/>
      <c r="D7" s="160"/>
      <c r="E7" s="160"/>
      <c r="F7" s="161"/>
      <c r="G7" s="157" t="s">
        <v>6</v>
      </c>
      <c r="H7" s="159" t="s">
        <v>7</v>
      </c>
      <c r="I7" s="165" t="s">
        <v>8</v>
      </c>
      <c r="J7" s="159" t="s">
        <v>9</v>
      </c>
      <c r="K7" s="165" t="s">
        <v>8</v>
      </c>
      <c r="L7" s="172" t="s">
        <v>10</v>
      </c>
    </row>
    <row r="8" spans="1:12" s="10" customFormat="1" ht="15.75" customHeight="1">
      <c r="A8" s="158"/>
      <c r="B8" s="162"/>
      <c r="C8" s="163"/>
      <c r="D8" s="163"/>
      <c r="E8" s="163"/>
      <c r="F8" s="164"/>
      <c r="G8" s="158"/>
      <c r="H8" s="162"/>
      <c r="I8" s="166"/>
      <c r="J8" s="162"/>
      <c r="K8" s="166"/>
      <c r="L8" s="172"/>
    </row>
    <row r="9" spans="1:12" s="11" customFormat="1" ht="8.25" customHeight="1">
      <c r="A9" s="18">
        <v>1</v>
      </c>
      <c r="B9" s="173">
        <v>2</v>
      </c>
      <c r="C9" s="174"/>
      <c r="D9" s="174"/>
      <c r="E9" s="174"/>
      <c r="F9" s="175"/>
      <c r="G9" s="19">
        <v>3</v>
      </c>
      <c r="H9" s="18">
        <v>4</v>
      </c>
      <c r="I9" s="20">
        <v>5</v>
      </c>
      <c r="J9" s="18">
        <v>6</v>
      </c>
      <c r="K9" s="20">
        <v>7</v>
      </c>
      <c r="L9" s="18">
        <v>8</v>
      </c>
    </row>
    <row r="10" spans="1:12" s="12" customFormat="1" ht="21" customHeight="1">
      <c r="A10" s="21">
        <v>1</v>
      </c>
      <c r="B10" s="22" t="s">
        <v>11</v>
      </c>
      <c r="C10" s="23"/>
      <c r="D10" s="23"/>
      <c r="E10" s="23"/>
      <c r="F10" s="23"/>
      <c r="G10" s="24">
        <v>1200000000</v>
      </c>
      <c r="H10" s="24">
        <f t="shared" ref="H10:J10" si="0">H11</f>
        <v>0</v>
      </c>
      <c r="I10" s="56">
        <f>H10/G10*100</f>
        <v>0</v>
      </c>
      <c r="J10" s="24">
        <f t="shared" si="0"/>
        <v>1200000000</v>
      </c>
      <c r="K10" s="56">
        <f t="shared" ref="K10:K13" si="1">J10/G10*100</f>
        <v>100</v>
      </c>
      <c r="L10" s="43"/>
    </row>
    <row r="11" spans="1:12" s="12" customFormat="1" ht="21" customHeight="1">
      <c r="A11" s="21">
        <v>1.1000000000000001</v>
      </c>
      <c r="B11" s="25" t="s">
        <v>12</v>
      </c>
      <c r="C11" s="26"/>
      <c r="D11" s="26"/>
      <c r="E11" s="26"/>
      <c r="F11" s="27"/>
      <c r="G11" s="28">
        <f>SUM(G12:G14)</f>
        <v>1200000000</v>
      </c>
      <c r="H11" s="28">
        <f>SUM(H12:H14)</f>
        <v>0</v>
      </c>
      <c r="I11" s="56">
        <f>H11/G11*100</f>
        <v>0</v>
      </c>
      <c r="J11" s="28">
        <f>SUM(J12:J14)</f>
        <v>1200000000</v>
      </c>
      <c r="K11" s="56">
        <f t="shared" si="1"/>
        <v>100</v>
      </c>
      <c r="L11" s="43"/>
    </row>
    <row r="12" spans="1:12" s="12" customFormat="1" ht="21" customHeight="1">
      <c r="A12" s="29" t="s">
        <v>13</v>
      </c>
      <c r="B12" s="30" t="s">
        <v>14</v>
      </c>
      <c r="C12" s="26"/>
      <c r="D12" s="26"/>
      <c r="E12" s="26"/>
      <c r="F12" s="27"/>
      <c r="G12" s="28">
        <v>0</v>
      </c>
      <c r="H12" s="28">
        <v>0</v>
      </c>
      <c r="I12" s="28">
        <v>0</v>
      </c>
      <c r="J12" s="28">
        <f>G12-H12</f>
        <v>0</v>
      </c>
      <c r="K12" s="28">
        <v>0</v>
      </c>
      <c r="L12" s="43"/>
    </row>
    <row r="13" spans="1:12" s="13" customFormat="1" ht="21" customHeight="1">
      <c r="A13" s="29" t="s">
        <v>15</v>
      </c>
      <c r="B13" s="30" t="s">
        <v>16</v>
      </c>
      <c r="C13" s="31"/>
      <c r="D13" s="31"/>
      <c r="E13" s="31"/>
      <c r="F13" s="32"/>
      <c r="G13" s="33">
        <v>1200000000</v>
      </c>
      <c r="H13" s="33">
        <v>0</v>
      </c>
      <c r="I13" s="56">
        <f>H13/G13*100</f>
        <v>0</v>
      </c>
      <c r="J13" s="33">
        <f t="shared" ref="J13:J15" si="2">G13-H13</f>
        <v>1200000000</v>
      </c>
      <c r="K13" s="57">
        <f t="shared" si="1"/>
        <v>100</v>
      </c>
      <c r="L13" s="58"/>
    </row>
    <row r="14" spans="1:12" s="13" customFormat="1" ht="42" customHeight="1">
      <c r="A14" s="29" t="s">
        <v>17</v>
      </c>
      <c r="B14" s="176" t="s">
        <v>18</v>
      </c>
      <c r="C14" s="177"/>
      <c r="D14" s="177"/>
      <c r="E14" s="177"/>
      <c r="F14" s="178"/>
      <c r="G14" s="33"/>
      <c r="H14" s="33"/>
      <c r="I14" s="28">
        <v>0</v>
      </c>
      <c r="J14" s="28">
        <f t="shared" si="2"/>
        <v>0</v>
      </c>
      <c r="K14" s="28">
        <v>0</v>
      </c>
      <c r="L14" s="58"/>
    </row>
    <row r="15" spans="1:12" s="13" customFormat="1" ht="21" customHeight="1">
      <c r="A15" s="29"/>
      <c r="B15" s="179" t="s">
        <v>19</v>
      </c>
      <c r="C15" s="180"/>
      <c r="D15" s="180"/>
      <c r="E15" s="180"/>
      <c r="F15" s="181"/>
      <c r="G15" s="28">
        <f>SUM(G12:G14)</f>
        <v>1200000000</v>
      </c>
      <c r="H15" s="28">
        <f>SUM(H12:H14)</f>
        <v>0</v>
      </c>
      <c r="I15" s="56">
        <f>H15/G15*100</f>
        <v>0</v>
      </c>
      <c r="J15" s="28">
        <f t="shared" si="2"/>
        <v>1200000000</v>
      </c>
      <c r="K15" s="56">
        <f t="shared" ref="K15" si="3">J15/G15*100</f>
        <v>100</v>
      </c>
      <c r="L15" s="58"/>
    </row>
    <row r="16" spans="1:12" s="12" customFormat="1" ht="21" customHeight="1">
      <c r="A16" s="21">
        <v>2</v>
      </c>
      <c r="B16" s="25" t="s">
        <v>20</v>
      </c>
      <c r="C16" s="26"/>
      <c r="D16" s="26"/>
      <c r="E16" s="26"/>
      <c r="F16" s="27"/>
      <c r="G16" s="28"/>
      <c r="H16" s="28"/>
      <c r="I16" s="28"/>
      <c r="J16" s="28"/>
      <c r="K16" s="28"/>
      <c r="L16" s="43"/>
    </row>
    <row r="17" spans="1:14" s="12" customFormat="1" ht="21" customHeight="1">
      <c r="A17" s="21" t="s">
        <v>21</v>
      </c>
      <c r="B17" s="25" t="s">
        <v>22</v>
      </c>
      <c r="C17" s="26"/>
      <c r="D17" s="26"/>
      <c r="E17" s="26"/>
      <c r="F17" s="27"/>
      <c r="G17" s="28">
        <f>G18</f>
        <v>7943082017</v>
      </c>
      <c r="H17" s="28">
        <f>H18</f>
        <v>447733540</v>
      </c>
      <c r="I17" s="56">
        <f>H17/G17*100</f>
        <v>5.6367734720823544</v>
      </c>
      <c r="J17" s="28">
        <f>G17-H17</f>
        <v>7495348477</v>
      </c>
      <c r="K17" s="56">
        <f t="shared" ref="K17:K32" si="4">J17/G17*100</f>
        <v>94.363226527917647</v>
      </c>
      <c r="L17" s="43"/>
    </row>
    <row r="18" spans="1:14" s="13" customFormat="1" ht="21" customHeight="1">
      <c r="A18" s="29" t="s">
        <v>23</v>
      </c>
      <c r="B18" s="30" t="s">
        <v>24</v>
      </c>
      <c r="C18" s="31"/>
      <c r="D18" s="31"/>
      <c r="E18" s="31"/>
      <c r="F18" s="32"/>
      <c r="G18" s="33">
        <f>SUM(G19:G21)</f>
        <v>7943082017</v>
      </c>
      <c r="H18" s="33">
        <f t="shared" ref="H18" si="5">SUM(H19:H21)</f>
        <v>447733540</v>
      </c>
      <c r="I18" s="57">
        <f t="shared" ref="I18:I25" si="6">H18/G18*100</f>
        <v>5.6367734720823544</v>
      </c>
      <c r="J18" s="33">
        <f>SUM(J19:J21)</f>
        <v>7495348477</v>
      </c>
      <c r="K18" s="57">
        <f t="shared" si="4"/>
        <v>94.363226527917647</v>
      </c>
      <c r="L18" s="59"/>
    </row>
    <row r="19" spans="1:14" s="13" customFormat="1" ht="21" customHeight="1">
      <c r="A19" s="29" t="s">
        <v>25</v>
      </c>
      <c r="B19" s="30" t="s">
        <v>26</v>
      </c>
      <c r="C19" s="31"/>
      <c r="D19" s="31"/>
      <c r="E19" s="31"/>
      <c r="F19" s="32"/>
      <c r="G19" s="33">
        <v>6014820017</v>
      </c>
      <c r="H19" s="33">
        <v>322365074</v>
      </c>
      <c r="I19" s="57">
        <f t="shared" si="6"/>
        <v>5.3595132204934268</v>
      </c>
      <c r="J19" s="33">
        <f>G19-H19</f>
        <v>5692454943</v>
      </c>
      <c r="K19" s="57">
        <f t="shared" si="4"/>
        <v>94.640486779506574</v>
      </c>
      <c r="L19" s="59"/>
    </row>
    <row r="20" spans="1:14" s="13" customFormat="1" ht="21" customHeight="1">
      <c r="A20" s="29" t="s">
        <v>27</v>
      </c>
      <c r="B20" s="30" t="s">
        <v>28</v>
      </c>
      <c r="C20" s="31"/>
      <c r="D20" s="31"/>
      <c r="E20" s="31"/>
      <c r="F20" s="32"/>
      <c r="G20" s="33">
        <v>1892262000</v>
      </c>
      <c r="H20" s="33">
        <v>125368466</v>
      </c>
      <c r="I20" s="57">
        <f t="shared" si="6"/>
        <v>6.6253228147053633</v>
      </c>
      <c r="J20" s="33">
        <f t="shared" ref="J20:J22" si="7">G20-H20</f>
        <v>1766893534</v>
      </c>
      <c r="K20" s="57">
        <f t="shared" si="4"/>
        <v>93.374677185294644</v>
      </c>
      <c r="L20" s="59"/>
    </row>
    <row r="21" spans="1:14" s="13" customFormat="1" ht="21" customHeight="1">
      <c r="A21" s="29" t="s">
        <v>72</v>
      </c>
      <c r="B21" s="30" t="s">
        <v>73</v>
      </c>
      <c r="C21" s="31"/>
      <c r="D21" s="31"/>
      <c r="E21" s="31"/>
      <c r="F21" s="32"/>
      <c r="G21" s="33">
        <v>36000000</v>
      </c>
      <c r="H21" s="33">
        <v>0</v>
      </c>
      <c r="I21" s="56">
        <f t="shared" si="6"/>
        <v>0</v>
      </c>
      <c r="J21" s="33">
        <f t="shared" si="7"/>
        <v>36000000</v>
      </c>
      <c r="K21" s="57">
        <f t="shared" si="4"/>
        <v>100</v>
      </c>
      <c r="L21" s="59"/>
    </row>
    <row r="22" spans="1:14" s="12" customFormat="1" ht="21" customHeight="1">
      <c r="A22" s="21" t="s">
        <v>29</v>
      </c>
      <c r="B22" s="25" t="s">
        <v>30</v>
      </c>
      <c r="C22" s="26"/>
      <c r="D22" s="26"/>
      <c r="E22" s="26"/>
      <c r="F22" s="27"/>
      <c r="G22" s="28">
        <f>SUM(G23:G25)</f>
        <v>13708357790</v>
      </c>
      <c r="H22" s="28">
        <f>SUM(H23:H25)</f>
        <v>0</v>
      </c>
      <c r="I22" s="56">
        <f t="shared" si="6"/>
        <v>0</v>
      </c>
      <c r="J22" s="28">
        <f t="shared" si="7"/>
        <v>13708357790</v>
      </c>
      <c r="K22" s="56">
        <f t="shared" si="4"/>
        <v>100</v>
      </c>
      <c r="L22" s="60"/>
    </row>
    <row r="23" spans="1:14" s="13" customFormat="1" ht="21" customHeight="1">
      <c r="A23" s="29" t="s">
        <v>31</v>
      </c>
      <c r="B23" s="30" t="s">
        <v>32</v>
      </c>
      <c r="C23" s="31"/>
      <c r="D23" s="31"/>
      <c r="E23" s="31"/>
      <c r="F23" s="32"/>
      <c r="G23" s="33">
        <v>0</v>
      </c>
      <c r="H23" s="33">
        <v>0</v>
      </c>
      <c r="I23" s="56">
        <v>0</v>
      </c>
      <c r="J23" s="33">
        <f t="shared" ref="J23:J24" si="8">G23-H23</f>
        <v>0</v>
      </c>
      <c r="K23" s="56">
        <v>0</v>
      </c>
      <c r="L23" s="58"/>
    </row>
    <row r="24" spans="1:14" s="13" customFormat="1" ht="21" customHeight="1">
      <c r="A24" s="29" t="s">
        <v>33</v>
      </c>
      <c r="B24" s="30" t="s">
        <v>34</v>
      </c>
      <c r="C24" s="31"/>
      <c r="D24" s="31"/>
      <c r="E24" s="31"/>
      <c r="F24" s="32"/>
      <c r="G24" s="33">
        <v>12090132708</v>
      </c>
      <c r="H24" s="33">
        <v>0</v>
      </c>
      <c r="I24" s="56">
        <f t="shared" si="6"/>
        <v>0</v>
      </c>
      <c r="J24" s="33">
        <f t="shared" si="8"/>
        <v>12090132708</v>
      </c>
      <c r="K24" s="57">
        <f t="shared" si="4"/>
        <v>100</v>
      </c>
      <c r="L24" s="58"/>
    </row>
    <row r="25" spans="1:14" s="13" customFormat="1" ht="21" customHeight="1">
      <c r="A25" s="29" t="s">
        <v>35</v>
      </c>
      <c r="B25" s="30" t="s">
        <v>36</v>
      </c>
      <c r="C25" s="31"/>
      <c r="D25" s="31"/>
      <c r="E25" s="31"/>
      <c r="F25" s="32"/>
      <c r="G25" s="33">
        <f>SUM(G26:G30)</f>
        <v>1618225082</v>
      </c>
      <c r="H25" s="33">
        <v>0</v>
      </c>
      <c r="I25" s="56">
        <f t="shared" si="6"/>
        <v>0</v>
      </c>
      <c r="J25" s="33">
        <f t="shared" ref="J25:J27" si="9">G25-H25</f>
        <v>1618225082</v>
      </c>
      <c r="K25" s="57">
        <f t="shared" si="4"/>
        <v>100</v>
      </c>
      <c r="L25" s="58"/>
      <c r="N25" s="13">
        <v>1618225082</v>
      </c>
    </row>
    <row r="26" spans="1:14" s="13" customFormat="1" ht="21" customHeight="1">
      <c r="A26" s="29"/>
      <c r="B26" s="30" t="s">
        <v>37</v>
      </c>
      <c r="C26" s="31"/>
      <c r="D26" s="31"/>
      <c r="E26" s="31"/>
      <c r="F26" s="37"/>
      <c r="G26" s="33">
        <v>0</v>
      </c>
      <c r="H26" s="33">
        <v>0</v>
      </c>
      <c r="I26" s="56">
        <v>0</v>
      </c>
      <c r="J26" s="33">
        <f t="shared" si="9"/>
        <v>0</v>
      </c>
      <c r="K26" s="56">
        <v>0</v>
      </c>
      <c r="L26" s="58"/>
    </row>
    <row r="27" spans="1:14" s="13" customFormat="1" ht="21" customHeight="1">
      <c r="A27" s="29"/>
      <c r="B27" s="30" t="s">
        <v>38</v>
      </c>
      <c r="C27" s="31"/>
      <c r="D27" s="31"/>
      <c r="E27" s="31"/>
      <c r="F27" s="37"/>
      <c r="G27" s="33">
        <v>418225082</v>
      </c>
      <c r="H27" s="33">
        <v>0</v>
      </c>
      <c r="I27" s="56">
        <v>0</v>
      </c>
      <c r="J27" s="33">
        <f t="shared" si="9"/>
        <v>418225082</v>
      </c>
      <c r="K27" s="56">
        <v>0</v>
      </c>
      <c r="L27" s="61"/>
    </row>
    <row r="28" spans="1:14" s="13" customFormat="1" ht="21" customHeight="1">
      <c r="A28" s="29"/>
      <c r="B28" s="30" t="s">
        <v>39</v>
      </c>
      <c r="C28" s="31"/>
      <c r="D28" s="31"/>
      <c r="E28" s="31"/>
      <c r="F28" s="37"/>
      <c r="G28" s="33">
        <v>1200000000</v>
      </c>
      <c r="H28" s="33">
        <v>0</v>
      </c>
      <c r="I28" s="56">
        <v>0</v>
      </c>
      <c r="J28" s="33">
        <f t="shared" ref="J28:J32" si="10">G28-H28</f>
        <v>1200000000</v>
      </c>
      <c r="K28" s="56">
        <v>0</v>
      </c>
      <c r="L28" s="61"/>
    </row>
    <row r="29" spans="1:14" s="13" customFormat="1" ht="21" customHeight="1">
      <c r="A29" s="29"/>
      <c r="B29" s="30" t="s">
        <v>40</v>
      </c>
      <c r="C29" s="31"/>
      <c r="D29" s="31"/>
      <c r="E29" s="31"/>
      <c r="F29" s="32"/>
      <c r="G29" s="33">
        <v>0</v>
      </c>
      <c r="H29" s="33">
        <v>0</v>
      </c>
      <c r="I29" s="56">
        <v>0</v>
      </c>
      <c r="J29" s="33">
        <f t="shared" si="10"/>
        <v>0</v>
      </c>
      <c r="K29" s="56">
        <v>0</v>
      </c>
      <c r="L29" s="62"/>
    </row>
    <row r="30" spans="1:14" s="13" customFormat="1" ht="21" customHeight="1">
      <c r="A30" s="29"/>
      <c r="B30" s="38" t="s">
        <v>41</v>
      </c>
      <c r="C30" s="39"/>
      <c r="D30" s="39"/>
      <c r="E30" s="39"/>
      <c r="F30" s="40"/>
      <c r="G30" s="41">
        <v>0</v>
      </c>
      <c r="H30" s="42">
        <v>0</v>
      </c>
      <c r="I30" s="56">
        <v>0</v>
      </c>
      <c r="J30" s="33">
        <f t="shared" si="10"/>
        <v>0</v>
      </c>
      <c r="K30" s="56">
        <v>0</v>
      </c>
      <c r="L30" s="58"/>
    </row>
    <row r="31" spans="1:14" s="12" customFormat="1" ht="21" customHeight="1">
      <c r="A31" s="43"/>
      <c r="B31" s="179" t="s">
        <v>42</v>
      </c>
      <c r="C31" s="180"/>
      <c r="D31" s="180"/>
      <c r="E31" s="180"/>
      <c r="F31" s="181"/>
      <c r="G31" s="28">
        <f>G17+G22</f>
        <v>21651439807</v>
      </c>
      <c r="H31" s="28">
        <f>H17+H22</f>
        <v>447733540</v>
      </c>
      <c r="I31" s="56">
        <f>H31/G31*100</f>
        <v>2.0679157783088673</v>
      </c>
      <c r="J31" s="28">
        <f t="shared" si="10"/>
        <v>21203706267</v>
      </c>
      <c r="K31" s="56">
        <f t="shared" si="4"/>
        <v>97.932084221691127</v>
      </c>
      <c r="L31" s="60"/>
    </row>
    <row r="32" spans="1:14" s="12" customFormat="1" ht="21" customHeight="1">
      <c r="A32" s="43"/>
      <c r="B32" s="179" t="s">
        <v>43</v>
      </c>
      <c r="C32" s="180"/>
      <c r="D32" s="180"/>
      <c r="E32" s="180"/>
      <c r="F32" s="181"/>
      <c r="G32" s="28">
        <f>G15-G31</f>
        <v>-20451439807</v>
      </c>
      <c r="H32" s="28">
        <f>H15-H31</f>
        <v>-447733540</v>
      </c>
      <c r="I32" s="56">
        <f t="shared" ref="I32" si="11">H32/G32*100</f>
        <v>2.1892519266382036</v>
      </c>
      <c r="J32" s="28">
        <f t="shared" si="10"/>
        <v>-20003706267</v>
      </c>
      <c r="K32" s="56">
        <f t="shared" si="4"/>
        <v>97.810748073361793</v>
      </c>
      <c r="L32" s="60"/>
    </row>
    <row r="33" spans="1:12" s="13" customFormat="1" ht="12" customHeight="1"/>
    <row r="34" spans="1:12" s="14" customFormat="1" ht="21" customHeight="1">
      <c r="A34" s="34" t="s">
        <v>44</v>
      </c>
      <c r="B34" s="179" t="s">
        <v>45</v>
      </c>
      <c r="C34" s="180"/>
      <c r="D34" s="180"/>
      <c r="E34" s="180"/>
      <c r="F34" s="181"/>
      <c r="G34" s="35" t="s">
        <v>46</v>
      </c>
      <c r="H34" s="44" t="s">
        <v>47</v>
      </c>
      <c r="I34" s="180" t="s">
        <v>48</v>
      </c>
      <c r="J34" s="180"/>
      <c r="K34" s="179" t="s">
        <v>49</v>
      </c>
      <c r="L34" s="181"/>
    </row>
    <row r="35" spans="1:12" s="13" customFormat="1" ht="21.75" customHeight="1">
      <c r="A35" s="45">
        <v>1</v>
      </c>
      <c r="B35" s="30" t="s">
        <v>50</v>
      </c>
      <c r="C35" s="31"/>
      <c r="D35" s="31"/>
      <c r="E35" s="31"/>
      <c r="F35" s="32"/>
      <c r="G35" s="46">
        <v>0</v>
      </c>
      <c r="H35" s="33">
        <v>790000000</v>
      </c>
      <c r="I35" s="200">
        <f t="shared" ref="I35:I39" si="12">G35+H35</f>
        <v>790000000</v>
      </c>
      <c r="J35" s="201"/>
      <c r="K35" s="30"/>
      <c r="L35" s="32"/>
    </row>
    <row r="36" spans="1:12" s="13" customFormat="1" ht="21" customHeight="1">
      <c r="A36" s="45">
        <v>2</v>
      </c>
      <c r="B36" s="30" t="s">
        <v>51</v>
      </c>
      <c r="C36" s="31"/>
      <c r="D36" s="31"/>
      <c r="E36" s="31"/>
      <c r="F36" s="32"/>
      <c r="G36" s="46">
        <v>0</v>
      </c>
      <c r="H36" s="47">
        <v>0</v>
      </c>
      <c r="I36" s="200">
        <f t="shared" si="12"/>
        <v>0</v>
      </c>
      <c r="J36" s="201"/>
      <c r="K36" s="30"/>
      <c r="L36" s="32"/>
    </row>
    <row r="37" spans="1:12" s="13" customFormat="1" ht="21" customHeight="1">
      <c r="A37" s="45">
        <v>3</v>
      </c>
      <c r="B37" s="30" t="s">
        <v>52</v>
      </c>
      <c r="C37" s="31"/>
      <c r="D37" s="31"/>
      <c r="E37" s="31"/>
      <c r="F37" s="32"/>
      <c r="G37" s="46">
        <v>0</v>
      </c>
      <c r="H37" s="33">
        <v>0</v>
      </c>
      <c r="I37" s="200">
        <f t="shared" si="12"/>
        <v>0</v>
      </c>
      <c r="J37" s="201"/>
      <c r="K37" s="30"/>
      <c r="L37" s="32"/>
    </row>
    <row r="38" spans="1:12" s="13" customFormat="1" ht="21" customHeight="1">
      <c r="A38" s="45">
        <v>4</v>
      </c>
      <c r="B38" s="30" t="s">
        <v>53</v>
      </c>
      <c r="C38" s="31"/>
      <c r="D38" s="31"/>
      <c r="E38" s="31"/>
      <c r="F38" s="32"/>
      <c r="G38" s="46">
        <v>0</v>
      </c>
      <c r="H38" s="33">
        <v>0</v>
      </c>
      <c r="I38" s="200">
        <f t="shared" si="12"/>
        <v>0</v>
      </c>
      <c r="J38" s="201"/>
      <c r="K38" s="30"/>
      <c r="L38" s="32"/>
    </row>
    <row r="39" spans="1:12" s="13" customFormat="1" ht="21" customHeight="1">
      <c r="A39" s="45">
        <v>5</v>
      </c>
      <c r="B39" s="30" t="s">
        <v>54</v>
      </c>
      <c r="C39" s="31"/>
      <c r="D39" s="31"/>
      <c r="E39" s="31"/>
      <c r="F39" s="32"/>
      <c r="G39" s="46">
        <v>0</v>
      </c>
      <c r="H39" s="33">
        <v>0</v>
      </c>
      <c r="I39" s="200">
        <f t="shared" si="12"/>
        <v>0</v>
      </c>
      <c r="J39" s="201"/>
      <c r="K39" s="30"/>
      <c r="L39" s="32"/>
    </row>
    <row r="40" spans="1:12" s="12" customFormat="1" ht="21" customHeight="1">
      <c r="A40" s="25"/>
      <c r="B40" s="179" t="s">
        <v>55</v>
      </c>
      <c r="C40" s="180"/>
      <c r="D40" s="180"/>
      <c r="E40" s="180"/>
      <c r="F40" s="181"/>
      <c r="G40" s="48">
        <f>SUM(G35:G39)</f>
        <v>0</v>
      </c>
      <c r="H40" s="28">
        <f>SUM(H35:H39)</f>
        <v>790000000</v>
      </c>
      <c r="I40" s="202">
        <f>SUM(I35:J39)</f>
        <v>790000000</v>
      </c>
      <c r="J40" s="202"/>
      <c r="K40" s="25"/>
      <c r="L40" s="27"/>
    </row>
    <row r="41" spans="1:12" s="13" customFormat="1" ht="12" customHeight="1"/>
    <row r="42" spans="1:12" s="14" customFormat="1" ht="21" customHeight="1">
      <c r="A42" s="49" t="s">
        <v>56</v>
      </c>
      <c r="B42" s="187" t="s">
        <v>57</v>
      </c>
      <c r="C42" s="188"/>
      <c r="D42" s="188"/>
      <c r="E42" s="188"/>
      <c r="F42" s="189"/>
      <c r="G42" s="50" t="s">
        <v>46</v>
      </c>
      <c r="H42" s="51" t="s">
        <v>47</v>
      </c>
      <c r="I42" s="190" t="s">
        <v>48</v>
      </c>
      <c r="J42" s="191"/>
      <c r="K42" s="192" t="s">
        <v>49</v>
      </c>
      <c r="L42" s="191"/>
    </row>
    <row r="43" spans="1:12" s="14" customFormat="1" ht="21" customHeight="1">
      <c r="A43" s="49"/>
      <c r="B43" s="30" t="s">
        <v>57</v>
      </c>
      <c r="C43" s="31"/>
      <c r="D43" s="31"/>
      <c r="E43" s="31"/>
      <c r="F43" s="32"/>
      <c r="G43" s="33">
        <v>0</v>
      </c>
      <c r="H43" s="33">
        <v>0</v>
      </c>
      <c r="I43" s="200">
        <f>G43+H43</f>
        <v>0</v>
      </c>
      <c r="J43" s="201"/>
      <c r="K43" s="51"/>
      <c r="L43" s="63"/>
    </row>
    <row r="44" spans="1:12" s="13" customFormat="1" ht="21" customHeight="1">
      <c r="A44" s="30"/>
      <c r="B44" s="30" t="s">
        <v>58</v>
      </c>
      <c r="C44" s="31"/>
      <c r="D44" s="31"/>
      <c r="E44" s="31"/>
      <c r="F44" s="32"/>
      <c r="G44" s="33">
        <v>0</v>
      </c>
      <c r="H44" s="33">
        <v>0</v>
      </c>
      <c r="I44" s="200">
        <f>G44+H44</f>
        <v>0</v>
      </c>
      <c r="J44" s="201"/>
      <c r="K44" s="193"/>
      <c r="L44" s="194"/>
    </row>
    <row r="45" spans="1:12" s="13" customFormat="1" ht="12" customHeight="1">
      <c r="B45" s="52"/>
      <c r="C45" s="52"/>
      <c r="D45" s="52"/>
      <c r="E45" s="52"/>
      <c r="F45" s="52"/>
    </row>
    <row r="46" spans="1:12" s="14" customFormat="1" ht="21" customHeight="1">
      <c r="A46" s="34" t="s">
        <v>59</v>
      </c>
      <c r="B46" s="182" t="s">
        <v>60</v>
      </c>
      <c r="C46" s="183"/>
      <c r="D46" s="183"/>
      <c r="E46" s="183"/>
      <c r="F46" s="183"/>
      <c r="G46" s="35"/>
      <c r="H46" s="36"/>
      <c r="I46" s="179" t="s">
        <v>61</v>
      </c>
      <c r="J46" s="181"/>
      <c r="K46" s="180" t="s">
        <v>49</v>
      </c>
      <c r="L46" s="181"/>
    </row>
    <row r="47" spans="1:12" s="13" customFormat="1" ht="21.75" customHeight="1">
      <c r="A47" s="45">
        <v>1</v>
      </c>
      <c r="B47" s="30" t="s">
        <v>62</v>
      </c>
      <c r="C47" s="31"/>
      <c r="D47" s="31"/>
      <c r="E47" s="31"/>
      <c r="F47" s="31"/>
      <c r="G47" s="31"/>
      <c r="H47" s="32"/>
      <c r="I47" s="200">
        <v>0</v>
      </c>
      <c r="J47" s="201"/>
      <c r="K47" s="31"/>
      <c r="L47" s="32"/>
    </row>
    <row r="48" spans="1:12" s="13" customFormat="1" ht="21" customHeight="1">
      <c r="A48" s="45">
        <v>2</v>
      </c>
      <c r="B48" s="30" t="s">
        <v>63</v>
      </c>
      <c r="C48" s="31"/>
      <c r="D48" s="31"/>
      <c r="E48" s="31"/>
      <c r="F48" s="31"/>
      <c r="G48" s="31"/>
      <c r="H48" s="32"/>
      <c r="I48" s="200">
        <f>I40-H22</f>
        <v>790000000</v>
      </c>
      <c r="J48" s="201"/>
      <c r="K48" s="31"/>
      <c r="L48" s="32"/>
    </row>
    <row r="49" spans="6:12" s="15" customFormat="1" ht="29.25" customHeight="1">
      <c r="F49" s="53"/>
      <c r="G49" s="53"/>
      <c r="H49" s="54"/>
    </row>
    <row r="50" spans="6:12" s="15" customFormat="1" ht="15.75">
      <c r="F50" s="53"/>
      <c r="G50" s="53"/>
      <c r="H50" s="53"/>
      <c r="J50" s="196" t="s">
        <v>78</v>
      </c>
      <c r="K50" s="196"/>
      <c r="L50" s="196"/>
    </row>
    <row r="51" spans="6:12" s="15" customFormat="1" ht="15.75">
      <c r="F51" s="55"/>
      <c r="G51" s="53"/>
      <c r="H51" s="53"/>
      <c r="J51" s="196" t="s">
        <v>64</v>
      </c>
      <c r="K51" s="196"/>
      <c r="L51" s="196"/>
    </row>
    <row r="52" spans="6:12" s="15" customFormat="1" ht="15.75">
      <c r="F52" s="53"/>
      <c r="G52" s="53"/>
      <c r="H52" s="53"/>
    </row>
    <row r="53" spans="6:12" s="15" customFormat="1" ht="15.75">
      <c r="F53" s="54"/>
      <c r="G53" s="53"/>
      <c r="H53" s="53"/>
    </row>
    <row r="54" spans="6:12" s="15" customFormat="1" ht="15.75">
      <c r="G54" s="53"/>
      <c r="H54" s="53"/>
    </row>
    <row r="55" spans="6:12" s="15" customFormat="1" ht="15.75">
      <c r="F55" s="53"/>
      <c r="G55" s="53"/>
      <c r="H55" s="53"/>
    </row>
    <row r="56" spans="6:12" s="15" customFormat="1" ht="15.75">
      <c r="F56" s="53"/>
      <c r="G56" s="54"/>
      <c r="J56" s="203" t="s">
        <v>67</v>
      </c>
      <c r="K56" s="196"/>
      <c r="L56" s="196"/>
    </row>
    <row r="57" spans="6:12" s="15" customFormat="1" ht="15.75">
      <c r="F57" s="53"/>
      <c r="J57" s="196" t="s">
        <v>68</v>
      </c>
      <c r="K57" s="196"/>
      <c r="L57" s="196"/>
    </row>
    <row r="58" spans="6:12" s="15" customFormat="1" ht="15.75"/>
  </sheetData>
  <mergeCells count="43">
    <mergeCell ref="J50:L50"/>
    <mergeCell ref="J51:L51"/>
    <mergeCell ref="J56:L56"/>
    <mergeCell ref="J57:L57"/>
    <mergeCell ref="A7:A8"/>
    <mergeCell ref="G7:G8"/>
    <mergeCell ref="H7:H8"/>
    <mergeCell ref="I7:I8"/>
    <mergeCell ref="J7:J8"/>
    <mergeCell ref="K7:K8"/>
    <mergeCell ref="L7:L8"/>
    <mergeCell ref="B7:F8"/>
    <mergeCell ref="B46:F46"/>
    <mergeCell ref="I46:J46"/>
    <mergeCell ref="K46:L46"/>
    <mergeCell ref="I47:J47"/>
    <mergeCell ref="I48:J48"/>
    <mergeCell ref="B42:F42"/>
    <mergeCell ref="I42:J42"/>
    <mergeCell ref="K42:L42"/>
    <mergeCell ref="I43:J43"/>
    <mergeCell ref="I44:J44"/>
    <mergeCell ref="K44:L44"/>
    <mergeCell ref="I37:J37"/>
    <mergeCell ref="I38:J38"/>
    <mergeCell ref="I39:J39"/>
    <mergeCell ref="B40:F40"/>
    <mergeCell ref="I40:J40"/>
    <mergeCell ref="B34:F34"/>
    <mergeCell ref="I34:J34"/>
    <mergeCell ref="K34:L34"/>
    <mergeCell ref="I35:J35"/>
    <mergeCell ref="I36:J36"/>
    <mergeCell ref="B9:F9"/>
    <mergeCell ref="B14:F14"/>
    <mergeCell ref="B15:F15"/>
    <mergeCell ref="B31:F31"/>
    <mergeCell ref="B32:F32"/>
    <mergeCell ref="A1:L1"/>
    <mergeCell ref="A2:L2"/>
    <mergeCell ref="A3:L3"/>
    <mergeCell ref="A4:L4"/>
    <mergeCell ref="B5:J5"/>
  </mergeCells>
  <pageMargins left="0.29513888888888901" right="0.196527777777778" top="0.74791666666666701" bottom="0.74791666666666701" header="0.31458333333333299" footer="0.31458333333333299"/>
  <pageSetup paperSize="359" scale="55" orientation="portrait" verticalDpi="18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21"/>
  <sheetViews>
    <sheetView workbookViewId="0">
      <selection activeCell="B11" sqref="B11"/>
    </sheetView>
  </sheetViews>
  <sheetFormatPr defaultColWidth="9" defaultRowHeight="15"/>
  <cols>
    <col min="8" max="8" width="18.140625" customWidth="1"/>
    <col min="11" max="11" width="18.85546875" customWidth="1"/>
    <col min="14" max="14" width="15.85546875" customWidth="1"/>
  </cols>
  <sheetData>
    <row r="1" spans="1:38" ht="16.5">
      <c r="A1" s="1"/>
      <c r="B1" s="2"/>
      <c r="C1" s="2"/>
      <c r="D1" s="2"/>
      <c r="E1" s="2"/>
      <c r="H1" t="s">
        <v>79</v>
      </c>
      <c r="K1" t="s">
        <v>80</v>
      </c>
      <c r="N1" t="s">
        <v>81</v>
      </c>
      <c r="Q1" t="s">
        <v>82</v>
      </c>
      <c r="T1" t="s">
        <v>83</v>
      </c>
      <c r="W1" t="s">
        <v>84</v>
      </c>
      <c r="Z1" t="s">
        <v>85</v>
      </c>
      <c r="AC1" t="s">
        <v>86</v>
      </c>
      <c r="AF1" t="s">
        <v>87</v>
      </c>
      <c r="AI1" t="s">
        <v>88</v>
      </c>
      <c r="AL1" t="s">
        <v>89</v>
      </c>
    </row>
    <row r="2" spans="1:38" ht="16.5">
      <c r="A2" s="3"/>
      <c r="B2" s="3"/>
      <c r="C2" s="3"/>
      <c r="D2" s="3"/>
      <c r="E2" s="3"/>
    </row>
    <row r="3" spans="1:38" ht="16.5">
      <c r="A3" s="3" t="s">
        <v>11</v>
      </c>
      <c r="B3" s="3"/>
      <c r="C3" s="3"/>
      <c r="D3" s="3"/>
      <c r="E3" s="3"/>
      <c r="K3" s="7">
        <f t="shared" ref="K3" si="0">K4</f>
        <v>37800000</v>
      </c>
      <c r="N3" s="7">
        <f t="shared" ref="N3" si="1">N4</f>
        <v>47380000</v>
      </c>
    </row>
    <row r="4" spans="1:38" ht="16.5">
      <c r="A4" s="3" t="s">
        <v>12</v>
      </c>
      <c r="B4" s="3"/>
      <c r="C4" s="3"/>
      <c r="D4" s="3"/>
      <c r="E4" s="3"/>
      <c r="K4" s="8">
        <f t="shared" ref="K4" si="2">SUM(K5:K8)</f>
        <v>37800000</v>
      </c>
      <c r="N4" s="8">
        <f t="shared" ref="N4" si="3">SUM(N5:N8)</f>
        <v>47380000</v>
      </c>
    </row>
    <row r="5" spans="1:38" ht="16.5">
      <c r="A5" s="4" t="s">
        <v>90</v>
      </c>
      <c r="B5" s="3"/>
      <c r="C5" s="3"/>
      <c r="D5" s="3"/>
      <c r="E5" s="3"/>
      <c r="K5" s="8">
        <v>0</v>
      </c>
      <c r="N5" s="8">
        <v>0</v>
      </c>
    </row>
    <row r="6" spans="1:38" ht="15.75">
      <c r="A6" s="4" t="s">
        <v>91</v>
      </c>
      <c r="B6" s="4"/>
      <c r="C6" s="4"/>
      <c r="D6" s="4"/>
      <c r="E6" s="4"/>
      <c r="K6" s="5">
        <v>37800000</v>
      </c>
      <c r="N6" s="5">
        <v>47380000</v>
      </c>
    </row>
    <row r="7" spans="1:38" ht="15.75">
      <c r="A7" s="4" t="s">
        <v>92</v>
      </c>
      <c r="B7" s="4"/>
      <c r="C7" s="4"/>
      <c r="D7" s="4"/>
      <c r="E7" s="4"/>
      <c r="K7" s="5"/>
      <c r="N7" s="5"/>
    </row>
    <row r="8" spans="1:38" ht="15.75">
      <c r="A8" s="4" t="s">
        <v>93</v>
      </c>
      <c r="B8" s="4"/>
      <c r="C8" s="4"/>
      <c r="D8" s="4"/>
      <c r="E8" s="4"/>
      <c r="K8" s="5">
        <v>0</v>
      </c>
      <c r="N8" s="5">
        <v>0</v>
      </c>
    </row>
    <row r="9" spans="1:38" ht="16.5">
      <c r="A9" s="205" t="s">
        <v>19</v>
      </c>
      <c r="B9" s="205"/>
      <c r="C9" s="205"/>
      <c r="D9" s="205"/>
      <c r="E9" s="205"/>
      <c r="K9" s="8">
        <f>SUM(K5:K8)</f>
        <v>37800000</v>
      </c>
      <c r="N9" s="8">
        <f>SUM(N5:N8)</f>
        <v>47380000</v>
      </c>
    </row>
    <row r="10" spans="1:38" ht="16.5">
      <c r="A10" s="3" t="s">
        <v>20</v>
      </c>
      <c r="B10" s="3"/>
      <c r="C10" s="3"/>
      <c r="D10" s="3"/>
      <c r="E10" s="3"/>
      <c r="K10" s="8"/>
      <c r="N10" s="8"/>
    </row>
    <row r="11" spans="1:38" ht="16.5">
      <c r="A11" s="3" t="s">
        <v>22</v>
      </c>
      <c r="B11" s="3"/>
      <c r="C11" s="3"/>
      <c r="D11" s="3"/>
      <c r="E11" s="3"/>
      <c r="K11" s="8">
        <f>K12</f>
        <v>0</v>
      </c>
      <c r="N11" s="8">
        <f>N12</f>
        <v>0</v>
      </c>
    </row>
    <row r="12" spans="1:38" ht="15.75">
      <c r="A12" s="4" t="s">
        <v>24</v>
      </c>
      <c r="B12" s="4"/>
      <c r="C12" s="4"/>
      <c r="D12" s="4"/>
      <c r="E12" s="4"/>
      <c r="K12" s="5">
        <v>0</v>
      </c>
      <c r="N12" s="5">
        <v>0</v>
      </c>
    </row>
    <row r="13" spans="1:38" ht="16.5">
      <c r="A13" s="3" t="s">
        <v>30</v>
      </c>
      <c r="B13" s="3"/>
      <c r="C13" s="3"/>
      <c r="D13" s="3"/>
      <c r="E13" s="3"/>
      <c r="K13" s="8">
        <f>SUM(K14:K16)</f>
        <v>643542268</v>
      </c>
      <c r="N13" s="8">
        <f>SUM(N14:N16)</f>
        <v>945079994</v>
      </c>
    </row>
    <row r="14" spans="1:38" ht="15.75">
      <c r="A14" s="4" t="s">
        <v>32</v>
      </c>
      <c r="B14" s="4"/>
      <c r="C14" s="4"/>
      <c r="D14" s="4"/>
      <c r="E14" s="4"/>
      <c r="K14" s="5">
        <v>0</v>
      </c>
      <c r="N14" s="5">
        <v>0</v>
      </c>
    </row>
    <row r="15" spans="1:38" ht="15.75">
      <c r="A15" s="4" t="s">
        <v>34</v>
      </c>
      <c r="B15" s="4"/>
      <c r="C15" s="4"/>
      <c r="D15" s="4"/>
      <c r="E15" s="4"/>
      <c r="H15" s="5">
        <v>218499103</v>
      </c>
      <c r="K15" s="5">
        <f>218499103+363714115</f>
        <v>582213218</v>
      </c>
      <c r="N15" s="5">
        <v>879901944</v>
      </c>
    </row>
    <row r="16" spans="1:38" ht="15.75">
      <c r="A16" s="4" t="s">
        <v>36</v>
      </c>
      <c r="B16" s="4"/>
      <c r="C16" s="4"/>
      <c r="D16" s="4"/>
      <c r="E16" s="4"/>
      <c r="H16" s="5">
        <f>SUM(H17:H21)</f>
        <v>13559550</v>
      </c>
      <c r="K16" s="5">
        <f>SUM(K17:K21)</f>
        <v>61329050</v>
      </c>
      <c r="N16" s="5">
        <f>SUM(N17:N21)</f>
        <v>65178050</v>
      </c>
    </row>
    <row r="17" spans="1:14" ht="15.75">
      <c r="A17" s="4" t="s">
        <v>37</v>
      </c>
      <c r="B17" s="4"/>
      <c r="C17" s="4"/>
      <c r="D17" s="4"/>
      <c r="E17" s="4"/>
      <c r="H17" s="5">
        <v>0</v>
      </c>
      <c r="K17" s="5">
        <v>0</v>
      </c>
      <c r="N17" s="5">
        <v>0</v>
      </c>
    </row>
    <row r="18" spans="1:14" ht="15.75">
      <c r="A18" s="4" t="s">
        <v>38</v>
      </c>
      <c r="B18" s="4"/>
      <c r="C18" s="4"/>
      <c r="D18" s="4"/>
      <c r="E18" s="4"/>
      <c r="H18" s="5">
        <v>0</v>
      </c>
      <c r="K18" s="5">
        <v>44979000</v>
      </c>
      <c r="N18" s="5">
        <v>44979000</v>
      </c>
    </row>
    <row r="19" spans="1:14" ht="15.75">
      <c r="A19" s="4" t="s">
        <v>39</v>
      </c>
      <c r="B19" s="4"/>
      <c r="C19" s="4"/>
      <c r="D19" s="4"/>
      <c r="E19" s="4"/>
      <c r="H19" s="5">
        <v>6751550</v>
      </c>
      <c r="K19" s="5">
        <v>6751550</v>
      </c>
      <c r="N19" s="5">
        <f>6751550+3849000</f>
        <v>10600550</v>
      </c>
    </row>
    <row r="20" spans="1:14" ht="15.75">
      <c r="A20" s="4" t="s">
        <v>40</v>
      </c>
      <c r="B20" s="4"/>
      <c r="C20" s="4"/>
      <c r="D20" s="4"/>
      <c r="E20" s="4"/>
      <c r="H20" s="5"/>
      <c r="K20" s="5"/>
      <c r="N20" s="5"/>
    </row>
    <row r="21" spans="1:14" ht="15.75">
      <c r="A21" s="4" t="s">
        <v>41</v>
      </c>
      <c r="B21" s="4"/>
      <c r="C21" s="4"/>
      <c r="D21" s="4"/>
      <c r="E21" s="4"/>
      <c r="H21" s="6">
        <v>6808000</v>
      </c>
      <c r="K21" s="6">
        <f>6808000+2790500</f>
        <v>9598500</v>
      </c>
      <c r="N21" s="6">
        <v>9598500</v>
      </c>
    </row>
  </sheetData>
  <mergeCells count="1">
    <mergeCell ref="A9:E9"/>
  </mergeCells>
  <pageMargins left="0.69930555555555596" right="0.69930555555555596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34" workbookViewId="0"/>
  </sheetViews>
  <sheetFormatPr defaultColWidth="9" defaultRowHeight="15"/>
  <sheetData/>
  <pageMargins left="0.69930555555555596" right="0.69930555555555596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7"/>
  <sheetViews>
    <sheetView view="pageBreakPreview" topLeftCell="A13" zoomScale="80" zoomScaleNormal="100" zoomScaleSheetLayoutView="80" workbookViewId="0">
      <selection activeCell="I21" sqref="I21"/>
    </sheetView>
  </sheetViews>
  <sheetFormatPr defaultColWidth="9.140625" defaultRowHeight="15"/>
  <cols>
    <col min="1" max="1" width="14.28515625" style="16" customWidth="1"/>
    <col min="2" max="5" width="9.140625" style="16"/>
    <col min="6" max="6" width="15.140625" style="16" customWidth="1"/>
    <col min="7" max="8" width="22.140625" style="16" bestFit="1" customWidth="1"/>
    <col min="9" max="9" width="10.42578125" style="16" customWidth="1"/>
    <col min="10" max="10" width="24.42578125" style="16" customWidth="1"/>
    <col min="11" max="11" width="10" style="16" customWidth="1"/>
    <col min="12" max="12" width="19.140625" style="16" customWidth="1"/>
    <col min="13" max="13" width="9.140625" style="16"/>
    <col min="14" max="14" width="17.7109375" style="16" bestFit="1" customWidth="1"/>
    <col min="15" max="15" width="17" style="16" bestFit="1" customWidth="1"/>
    <col min="16" max="16" width="15.85546875" style="16" bestFit="1" customWidth="1"/>
    <col min="17" max="21" width="9.140625" style="16"/>
    <col min="22" max="22" width="13.5703125" style="16" customWidth="1"/>
    <col min="23" max="16384" width="9.140625" style="16"/>
  </cols>
  <sheetData>
    <row r="1" spans="1:12" s="9" customFormat="1" ht="18.75">
      <c r="A1" s="167" t="s">
        <v>0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</row>
    <row r="2" spans="1:12" s="9" customFormat="1" ht="23.25">
      <c r="A2" s="168" t="s">
        <v>1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</row>
    <row r="3" spans="1:12" s="9" customFormat="1" ht="18.75">
      <c r="A3" s="167" t="s">
        <v>2</v>
      </c>
      <c r="B3" s="167"/>
      <c r="C3" s="167"/>
      <c r="D3" s="167"/>
      <c r="E3" s="167"/>
      <c r="F3" s="167"/>
      <c r="G3" s="167"/>
      <c r="H3" s="167"/>
      <c r="I3" s="167"/>
      <c r="J3" s="167"/>
      <c r="K3" s="167"/>
      <c r="L3" s="167"/>
    </row>
    <row r="4" spans="1:12" s="9" customFormat="1" ht="18.75">
      <c r="A4" s="167" t="s">
        <v>107</v>
      </c>
      <c r="B4" s="167"/>
      <c r="C4" s="167"/>
      <c r="D4" s="167"/>
      <c r="E4" s="167"/>
      <c r="F4" s="167"/>
      <c r="G4" s="167"/>
      <c r="H4" s="167"/>
      <c r="I4" s="167"/>
      <c r="J4" s="167"/>
      <c r="K4" s="167"/>
      <c r="L4" s="167"/>
    </row>
    <row r="5" spans="1:12" s="9" customFormat="1">
      <c r="B5" s="169"/>
      <c r="C5" s="169"/>
      <c r="D5" s="169"/>
      <c r="E5" s="169"/>
      <c r="F5" s="169"/>
      <c r="G5" s="169"/>
      <c r="H5" s="169"/>
      <c r="I5" s="169"/>
      <c r="J5" s="169"/>
      <c r="K5" s="135"/>
    </row>
    <row r="6" spans="1:12" s="9" customFormat="1">
      <c r="B6" s="16"/>
      <c r="C6" s="16"/>
      <c r="D6" s="16"/>
      <c r="E6" s="16"/>
      <c r="F6" s="16"/>
      <c r="G6" s="16"/>
      <c r="H6" s="16"/>
      <c r="I6" s="16"/>
      <c r="J6" s="16"/>
      <c r="K6" s="16"/>
    </row>
    <row r="7" spans="1:12" s="10" customFormat="1" ht="28.5" customHeight="1">
      <c r="A7" s="157" t="s">
        <v>4</v>
      </c>
      <c r="B7" s="159" t="s">
        <v>5</v>
      </c>
      <c r="C7" s="160"/>
      <c r="D7" s="160"/>
      <c r="E7" s="160"/>
      <c r="F7" s="161"/>
      <c r="G7" s="157" t="s">
        <v>98</v>
      </c>
      <c r="H7" s="159" t="s">
        <v>7</v>
      </c>
      <c r="I7" s="165" t="s">
        <v>8</v>
      </c>
      <c r="J7" s="159" t="s">
        <v>9</v>
      </c>
      <c r="K7" s="165" t="s">
        <v>8</v>
      </c>
      <c r="L7" s="172" t="s">
        <v>10</v>
      </c>
    </row>
    <row r="8" spans="1:12" s="10" customFormat="1" ht="15.75" customHeight="1">
      <c r="A8" s="158"/>
      <c r="B8" s="162"/>
      <c r="C8" s="163"/>
      <c r="D8" s="163"/>
      <c r="E8" s="163"/>
      <c r="F8" s="164"/>
      <c r="G8" s="158"/>
      <c r="H8" s="162"/>
      <c r="I8" s="166"/>
      <c r="J8" s="162"/>
      <c r="K8" s="166"/>
      <c r="L8" s="172"/>
    </row>
    <row r="9" spans="1:12" s="11" customFormat="1" ht="8.25" customHeight="1">
      <c r="A9" s="18">
        <v>1</v>
      </c>
      <c r="B9" s="173">
        <v>2</v>
      </c>
      <c r="C9" s="174"/>
      <c r="D9" s="174"/>
      <c r="E9" s="174"/>
      <c r="F9" s="175"/>
      <c r="G9" s="133">
        <v>3</v>
      </c>
      <c r="H9" s="18">
        <v>4</v>
      </c>
      <c r="I9" s="134">
        <v>5</v>
      </c>
      <c r="J9" s="18">
        <v>6</v>
      </c>
      <c r="K9" s="134">
        <v>7</v>
      </c>
      <c r="L9" s="18">
        <v>8</v>
      </c>
    </row>
    <row r="10" spans="1:12" s="12" customFormat="1" ht="21" customHeight="1">
      <c r="A10" s="21">
        <v>1</v>
      </c>
      <c r="B10" s="22" t="s">
        <v>11</v>
      </c>
      <c r="C10" s="23"/>
      <c r="D10" s="23"/>
      <c r="E10" s="23"/>
      <c r="F10" s="23"/>
      <c r="G10" s="24">
        <v>0</v>
      </c>
      <c r="H10" s="24">
        <f t="shared" ref="H10:J10" si="0">H11</f>
        <v>0</v>
      </c>
      <c r="I10" s="56">
        <v>0</v>
      </c>
      <c r="J10" s="24">
        <f t="shared" si="0"/>
        <v>0</v>
      </c>
      <c r="K10" s="56">
        <v>0</v>
      </c>
      <c r="L10" s="43"/>
    </row>
    <row r="11" spans="1:12" s="12" customFormat="1" ht="21" customHeight="1">
      <c r="A11" s="21">
        <v>1.1000000000000001</v>
      </c>
      <c r="B11" s="25" t="s">
        <v>12</v>
      </c>
      <c r="C11" s="26"/>
      <c r="D11" s="26"/>
      <c r="E11" s="26"/>
      <c r="F11" s="27"/>
      <c r="G11" s="28">
        <f>SUM(G12:G14)</f>
        <v>0</v>
      </c>
      <c r="H11" s="28">
        <f>SUM(H12:H14)</f>
        <v>0</v>
      </c>
      <c r="I11" s="56">
        <v>0</v>
      </c>
      <c r="J11" s="28">
        <f>SUM(J12:J14)</f>
        <v>0</v>
      </c>
      <c r="K11" s="56">
        <v>0</v>
      </c>
      <c r="L11" s="43"/>
    </row>
    <row r="12" spans="1:12" s="12" customFormat="1" ht="21" customHeight="1">
      <c r="A12" s="29" t="s">
        <v>13</v>
      </c>
      <c r="B12" s="30" t="s">
        <v>14</v>
      </c>
      <c r="C12" s="26"/>
      <c r="D12" s="26"/>
      <c r="E12" s="26"/>
      <c r="F12" s="27"/>
      <c r="G12" s="28">
        <v>0</v>
      </c>
      <c r="H12" s="28">
        <v>0</v>
      </c>
      <c r="I12" s="28">
        <v>0</v>
      </c>
      <c r="J12" s="28">
        <f>G12-H12</f>
        <v>0</v>
      </c>
      <c r="K12" s="28">
        <v>0</v>
      </c>
      <c r="L12" s="43"/>
    </row>
    <row r="13" spans="1:12" s="13" customFormat="1" ht="21" customHeight="1">
      <c r="A13" s="29" t="s">
        <v>15</v>
      </c>
      <c r="B13" s="30" t="s">
        <v>16</v>
      </c>
      <c r="C13" s="31"/>
      <c r="D13" s="31"/>
      <c r="E13" s="31"/>
      <c r="F13" s="32"/>
      <c r="G13" s="33">
        <v>0</v>
      </c>
      <c r="H13" s="33">
        <v>0</v>
      </c>
      <c r="I13" s="56">
        <v>0</v>
      </c>
      <c r="J13" s="33">
        <f t="shared" ref="J13:J15" si="1">G13-H13</f>
        <v>0</v>
      </c>
      <c r="K13" s="57">
        <v>0</v>
      </c>
      <c r="L13" s="58"/>
    </row>
    <row r="14" spans="1:12" s="13" customFormat="1" ht="42" customHeight="1">
      <c r="A14" s="29" t="s">
        <v>17</v>
      </c>
      <c r="B14" s="176" t="s">
        <v>18</v>
      </c>
      <c r="C14" s="177"/>
      <c r="D14" s="177"/>
      <c r="E14" s="177"/>
      <c r="F14" s="178"/>
      <c r="G14" s="33"/>
      <c r="H14" s="33"/>
      <c r="I14" s="28">
        <v>0</v>
      </c>
      <c r="J14" s="28">
        <f t="shared" si="1"/>
        <v>0</v>
      </c>
      <c r="K14" s="28">
        <v>0</v>
      </c>
      <c r="L14" s="58"/>
    </row>
    <row r="15" spans="1:12" s="13" customFormat="1" ht="21" customHeight="1">
      <c r="A15" s="29"/>
      <c r="B15" s="179" t="s">
        <v>19</v>
      </c>
      <c r="C15" s="180"/>
      <c r="D15" s="180"/>
      <c r="E15" s="180"/>
      <c r="F15" s="181"/>
      <c r="G15" s="28">
        <f>SUM(G12:G14)</f>
        <v>0</v>
      </c>
      <c r="H15" s="28">
        <f>SUM(H12:H14)</f>
        <v>0</v>
      </c>
      <c r="I15" s="56">
        <v>0</v>
      </c>
      <c r="J15" s="28">
        <f t="shared" si="1"/>
        <v>0</v>
      </c>
      <c r="K15" s="56">
        <v>0</v>
      </c>
      <c r="L15" s="58"/>
    </row>
    <row r="16" spans="1:12" s="12" customFormat="1" ht="21" customHeight="1">
      <c r="A16" s="21">
        <v>2</v>
      </c>
      <c r="B16" s="25" t="s">
        <v>20</v>
      </c>
      <c r="C16" s="26"/>
      <c r="D16" s="26"/>
      <c r="E16" s="26"/>
      <c r="F16" s="27"/>
      <c r="G16" s="136">
        <f>G17+G21</f>
        <v>21351738167</v>
      </c>
      <c r="H16" s="136">
        <f>H17+H21</f>
        <v>11574046955</v>
      </c>
      <c r="I16" s="56">
        <f t="shared" ref="I16:I21" si="2">H16/G16*100</f>
        <v>54.206579644593859</v>
      </c>
      <c r="J16" s="136">
        <f>G16-H16</f>
        <v>9777691212</v>
      </c>
      <c r="K16" s="56">
        <f>J16/G16*100</f>
        <v>45.793420355406141</v>
      </c>
      <c r="L16" s="43"/>
    </row>
    <row r="17" spans="1:22" s="12" customFormat="1" ht="21" customHeight="1">
      <c r="A17" s="21" t="s">
        <v>21</v>
      </c>
      <c r="B17" s="25" t="s">
        <v>22</v>
      </c>
      <c r="C17" s="26"/>
      <c r="D17" s="26"/>
      <c r="E17" s="26"/>
      <c r="F17" s="27"/>
      <c r="G17" s="136">
        <f>G18</f>
        <v>9737057753</v>
      </c>
      <c r="H17" s="136">
        <f>H18</f>
        <v>5735631061</v>
      </c>
      <c r="I17" s="56">
        <f t="shared" si="2"/>
        <v>58.90517655842028</v>
      </c>
      <c r="J17" s="136">
        <f>G17-H17</f>
        <v>4001426692</v>
      </c>
      <c r="K17" s="56">
        <f>J17/G17*100</f>
        <v>41.094823441579727</v>
      </c>
      <c r="L17" s="43"/>
    </row>
    <row r="18" spans="1:22" s="13" customFormat="1" ht="21" customHeight="1">
      <c r="A18" s="29" t="s">
        <v>23</v>
      </c>
      <c r="B18" s="30" t="s">
        <v>24</v>
      </c>
      <c r="C18" s="31"/>
      <c r="D18" s="31"/>
      <c r="E18" s="31"/>
      <c r="F18" s="32"/>
      <c r="G18" s="137">
        <f>SUM(G19:G20)</f>
        <v>9737057753</v>
      </c>
      <c r="H18" s="137">
        <f>SUM(H19:H20)</f>
        <v>5735631061</v>
      </c>
      <c r="I18" s="57">
        <f t="shared" si="2"/>
        <v>58.90517655842028</v>
      </c>
      <c r="J18" s="137">
        <f>SUM(J19:J20)</f>
        <v>4001426692</v>
      </c>
      <c r="K18" s="57">
        <f>J18/G18*100</f>
        <v>41.094823441579727</v>
      </c>
      <c r="L18" s="59"/>
      <c r="V18" s="66"/>
    </row>
    <row r="19" spans="1:22" s="13" customFormat="1" ht="21" customHeight="1">
      <c r="A19" s="29" t="s">
        <v>25</v>
      </c>
      <c r="B19" s="30" t="s">
        <v>26</v>
      </c>
      <c r="C19" s="31"/>
      <c r="D19" s="31"/>
      <c r="E19" s="31"/>
      <c r="F19" s="32"/>
      <c r="G19" s="137">
        <v>7844795753</v>
      </c>
      <c r="H19" s="137">
        <v>4143517625</v>
      </c>
      <c r="I19" s="57">
        <f t="shared" si="2"/>
        <v>52.81868075934851</v>
      </c>
      <c r="J19" s="137">
        <f>G19-H19</f>
        <v>3701278128</v>
      </c>
      <c r="K19" s="57">
        <f>J19/G19*100</f>
        <v>47.18131924065149</v>
      </c>
      <c r="L19" s="59"/>
    </row>
    <row r="20" spans="1:22" s="13" customFormat="1" ht="21" customHeight="1">
      <c r="A20" s="29" t="s">
        <v>27</v>
      </c>
      <c r="B20" s="30" t="s">
        <v>28</v>
      </c>
      <c r="C20" s="31"/>
      <c r="D20" s="31"/>
      <c r="E20" s="31"/>
      <c r="F20" s="32"/>
      <c r="G20" s="137">
        <v>1892262000</v>
      </c>
      <c r="H20" s="137">
        <v>1592113436</v>
      </c>
      <c r="I20" s="57">
        <f t="shared" si="2"/>
        <v>84.138107513652969</v>
      </c>
      <c r="J20" s="137">
        <f>G20-H20</f>
        <v>300148564</v>
      </c>
      <c r="K20" s="57">
        <f>J20/G20*100</f>
        <v>15.861892486347029</v>
      </c>
      <c r="L20" s="59"/>
    </row>
    <row r="21" spans="1:22" s="12" customFormat="1" ht="21" customHeight="1">
      <c r="A21" s="21" t="s">
        <v>29</v>
      </c>
      <c r="B21" s="25" t="s">
        <v>30</v>
      </c>
      <c r="C21" s="26"/>
      <c r="D21" s="26"/>
      <c r="E21" s="26"/>
      <c r="F21" s="27"/>
      <c r="G21" s="136">
        <f>SUM(G22:G24)</f>
        <v>11614680414</v>
      </c>
      <c r="H21" s="136">
        <f>SUM(H22:H24)</f>
        <v>5838415894</v>
      </c>
      <c r="I21" s="56">
        <f t="shared" si="2"/>
        <v>50.267555248119798</v>
      </c>
      <c r="J21" s="136">
        <f>G21-H21</f>
        <v>5776264520</v>
      </c>
      <c r="K21" s="56">
        <f t="shared" ref="K21:K31" si="3">J21/G21*100</f>
        <v>49.732444751880195</v>
      </c>
      <c r="L21" s="60"/>
    </row>
    <row r="22" spans="1:22" s="13" customFormat="1" ht="21" customHeight="1">
      <c r="A22" s="29" t="s">
        <v>31</v>
      </c>
      <c r="B22" s="30" t="s">
        <v>32</v>
      </c>
      <c r="C22" s="31"/>
      <c r="D22" s="31"/>
      <c r="E22" s="31"/>
      <c r="F22" s="32"/>
      <c r="G22" s="137">
        <v>0</v>
      </c>
      <c r="H22" s="137">
        <v>0</v>
      </c>
      <c r="I22" s="56">
        <v>0</v>
      </c>
      <c r="J22" s="137">
        <f t="shared" ref="J22:J31" si="4">G22-H22</f>
        <v>0</v>
      </c>
      <c r="K22" s="56">
        <v>0</v>
      </c>
      <c r="L22" s="58"/>
    </row>
    <row r="23" spans="1:22" s="13" customFormat="1" ht="21" customHeight="1">
      <c r="A23" s="29" t="s">
        <v>33</v>
      </c>
      <c r="B23" s="30" t="s">
        <v>34</v>
      </c>
      <c r="C23" s="31"/>
      <c r="D23" s="31"/>
      <c r="E23" s="31"/>
      <c r="F23" s="32"/>
      <c r="G23" s="137">
        <v>9065513538</v>
      </c>
      <c r="H23" s="137">
        <v>5139948794</v>
      </c>
      <c r="I23" s="87">
        <f>H23/G23*100</f>
        <v>56.697822715225421</v>
      </c>
      <c r="J23" s="137">
        <f t="shared" si="4"/>
        <v>3925564744</v>
      </c>
      <c r="K23" s="57">
        <f t="shared" si="3"/>
        <v>43.302177284774572</v>
      </c>
      <c r="L23" s="58"/>
    </row>
    <row r="24" spans="1:22" s="13" customFormat="1" ht="21" customHeight="1">
      <c r="A24" s="29" t="s">
        <v>35</v>
      </c>
      <c r="B24" s="30" t="s">
        <v>36</v>
      </c>
      <c r="C24" s="31"/>
      <c r="D24" s="31"/>
      <c r="E24" s="31"/>
      <c r="F24" s="32"/>
      <c r="G24" s="137">
        <f>SUM(G25:G29)</f>
        <v>2549166876</v>
      </c>
      <c r="H24" s="137">
        <f>SUM(H25:H29)</f>
        <v>698467100</v>
      </c>
      <c r="I24" s="87">
        <f>H24/G24*100</f>
        <v>27.399818606461444</v>
      </c>
      <c r="J24" s="137">
        <f t="shared" si="4"/>
        <v>1850699776</v>
      </c>
      <c r="K24" s="57">
        <f t="shared" si="3"/>
        <v>72.600181393538548</v>
      </c>
      <c r="L24" s="58"/>
      <c r="N24" s="13">
        <v>1618225082</v>
      </c>
    </row>
    <row r="25" spans="1:22" s="13" customFormat="1" ht="21" customHeight="1">
      <c r="A25" s="29"/>
      <c r="B25" s="30" t="s">
        <v>37</v>
      </c>
      <c r="C25" s="31"/>
      <c r="D25" s="31"/>
      <c r="E25" s="31"/>
      <c r="F25" s="37"/>
      <c r="G25" s="137">
        <v>0</v>
      </c>
      <c r="H25" s="137">
        <v>0</v>
      </c>
      <c r="I25" s="56">
        <v>0</v>
      </c>
      <c r="J25" s="137">
        <f t="shared" si="4"/>
        <v>0</v>
      </c>
      <c r="K25" s="56">
        <v>0</v>
      </c>
      <c r="L25" s="58"/>
    </row>
    <row r="26" spans="1:22" s="13" customFormat="1" ht="21" customHeight="1">
      <c r="A26" s="29"/>
      <c r="B26" s="30" t="s">
        <v>38</v>
      </c>
      <c r="C26" s="31"/>
      <c r="D26" s="31"/>
      <c r="E26" s="31"/>
      <c r="F26" s="37"/>
      <c r="G26" s="137">
        <v>1294743876</v>
      </c>
      <c r="H26" s="137">
        <v>337004000</v>
      </c>
      <c r="I26" s="56">
        <v>0</v>
      </c>
      <c r="J26" s="137">
        <f t="shared" si="4"/>
        <v>957739876</v>
      </c>
      <c r="K26" s="56">
        <v>0</v>
      </c>
      <c r="L26" s="61"/>
    </row>
    <row r="27" spans="1:22" s="13" customFormat="1" ht="21" customHeight="1">
      <c r="A27" s="29"/>
      <c r="B27" s="30" t="s">
        <v>39</v>
      </c>
      <c r="C27" s="31"/>
      <c r="D27" s="31"/>
      <c r="E27" s="31"/>
      <c r="F27" s="37"/>
      <c r="G27" s="137">
        <v>1254423000</v>
      </c>
      <c r="H27" s="137">
        <v>361463100</v>
      </c>
      <c r="I27" s="56">
        <v>0</v>
      </c>
      <c r="J27" s="137">
        <f t="shared" si="4"/>
        <v>892959900</v>
      </c>
      <c r="K27" s="56">
        <v>0</v>
      </c>
      <c r="L27" s="61"/>
      <c r="R27" s="13">
        <f>751278803-H21</f>
        <v>-5087137091</v>
      </c>
    </row>
    <row r="28" spans="1:22" s="13" customFormat="1" ht="21" customHeight="1">
      <c r="A28" s="29"/>
      <c r="B28" s="30" t="s">
        <v>40</v>
      </c>
      <c r="C28" s="31"/>
      <c r="D28" s="31"/>
      <c r="E28" s="31"/>
      <c r="F28" s="32"/>
      <c r="G28" s="137">
        <v>0</v>
      </c>
      <c r="H28" s="137">
        <v>0</v>
      </c>
      <c r="I28" s="56">
        <v>0</v>
      </c>
      <c r="J28" s="137">
        <f t="shared" si="4"/>
        <v>0</v>
      </c>
      <c r="K28" s="56">
        <v>0</v>
      </c>
      <c r="L28" s="62"/>
    </row>
    <row r="29" spans="1:22" s="13" customFormat="1" ht="21" customHeight="1">
      <c r="A29" s="29"/>
      <c r="B29" s="38" t="s">
        <v>41</v>
      </c>
      <c r="C29" s="39"/>
      <c r="D29" s="39"/>
      <c r="E29" s="39"/>
      <c r="F29" s="40"/>
      <c r="G29" s="138">
        <v>0</v>
      </c>
      <c r="H29" s="139">
        <v>0</v>
      </c>
      <c r="I29" s="56">
        <v>0</v>
      </c>
      <c r="J29" s="137">
        <f t="shared" si="4"/>
        <v>0</v>
      </c>
      <c r="K29" s="56">
        <v>0</v>
      </c>
      <c r="L29" s="58"/>
    </row>
    <row r="30" spans="1:22" s="12" customFormat="1" ht="21" customHeight="1">
      <c r="A30" s="43"/>
      <c r="B30" s="179" t="s">
        <v>42</v>
      </c>
      <c r="C30" s="180"/>
      <c r="D30" s="180"/>
      <c r="E30" s="180"/>
      <c r="F30" s="181"/>
      <c r="G30" s="136">
        <f>G17+G21</f>
        <v>21351738167</v>
      </c>
      <c r="H30" s="136">
        <f>H17+H21</f>
        <v>11574046955</v>
      </c>
      <c r="I30" s="56">
        <f>H30/G30*100</f>
        <v>54.206579644593859</v>
      </c>
      <c r="J30" s="136">
        <f t="shared" si="4"/>
        <v>9777691212</v>
      </c>
      <c r="K30" s="56">
        <f t="shared" si="3"/>
        <v>45.793420355406141</v>
      </c>
      <c r="L30" s="60"/>
    </row>
    <row r="31" spans="1:22" s="12" customFormat="1" ht="21" customHeight="1">
      <c r="A31" s="43"/>
      <c r="B31" s="179" t="s">
        <v>43</v>
      </c>
      <c r="C31" s="180"/>
      <c r="D31" s="180"/>
      <c r="E31" s="180"/>
      <c r="F31" s="181"/>
      <c r="G31" s="136">
        <f>G15-G30</f>
        <v>-21351738167</v>
      </c>
      <c r="H31" s="136">
        <f>H15-H30</f>
        <v>-11574046955</v>
      </c>
      <c r="I31" s="56">
        <f t="shared" ref="I31" si="5">H31/G31*100</f>
        <v>54.206579644593859</v>
      </c>
      <c r="J31" s="136">
        <f t="shared" si="4"/>
        <v>-9777691212</v>
      </c>
      <c r="K31" s="56">
        <f t="shared" si="3"/>
        <v>45.793420355406141</v>
      </c>
      <c r="L31" s="60"/>
    </row>
    <row r="32" spans="1:22" s="13" customFormat="1" ht="12" customHeight="1">
      <c r="G32" s="140"/>
      <c r="H32" s="140"/>
    </row>
    <row r="33" spans="1:22" s="14" customFormat="1" ht="21" customHeight="1">
      <c r="A33" s="129" t="s">
        <v>44</v>
      </c>
      <c r="B33" s="179" t="s">
        <v>45</v>
      </c>
      <c r="C33" s="180"/>
      <c r="D33" s="180"/>
      <c r="E33" s="180"/>
      <c r="F33" s="181"/>
      <c r="G33" s="141" t="s">
        <v>46</v>
      </c>
      <c r="H33" s="142" t="s">
        <v>47</v>
      </c>
      <c r="I33" s="180" t="s">
        <v>48</v>
      </c>
      <c r="J33" s="180"/>
      <c r="K33" s="179" t="s">
        <v>49</v>
      </c>
      <c r="L33" s="181"/>
    </row>
    <row r="34" spans="1:22" s="13" customFormat="1" ht="21.75" customHeight="1">
      <c r="A34" s="45">
        <v>1</v>
      </c>
      <c r="B34" s="30" t="s">
        <v>50</v>
      </c>
      <c r="C34" s="31"/>
      <c r="D34" s="31"/>
      <c r="E34" s="31"/>
      <c r="F34" s="32"/>
      <c r="G34" s="143">
        <v>790000000</v>
      </c>
      <c r="H34" s="137">
        <v>0</v>
      </c>
      <c r="I34" s="170">
        <f t="shared" ref="I34:I38" si="6">G34+H34</f>
        <v>790000000</v>
      </c>
      <c r="J34" s="171"/>
      <c r="K34" s="30"/>
      <c r="L34" s="32"/>
      <c r="R34" s="13">
        <f>38721197-I47</f>
        <v>-122425450</v>
      </c>
    </row>
    <row r="35" spans="1:22" s="13" customFormat="1" ht="21" customHeight="1">
      <c r="A35" s="45">
        <v>2</v>
      </c>
      <c r="B35" s="30" t="s">
        <v>51</v>
      </c>
      <c r="C35" s="31"/>
      <c r="D35" s="31"/>
      <c r="E35" s="31"/>
      <c r="F35" s="32"/>
      <c r="G35" s="143">
        <v>2981479109</v>
      </c>
      <c r="H35" s="144">
        <v>0</v>
      </c>
      <c r="I35" s="170">
        <f t="shared" si="6"/>
        <v>2981479109</v>
      </c>
      <c r="J35" s="171"/>
      <c r="K35" s="30"/>
      <c r="L35" s="32"/>
      <c r="N35" s="99">
        <f>G34+G35</f>
        <v>3771479109</v>
      </c>
    </row>
    <row r="36" spans="1:22" s="13" customFormat="1" ht="21" customHeight="1">
      <c r="A36" s="45">
        <v>3</v>
      </c>
      <c r="B36" s="30" t="s">
        <v>52</v>
      </c>
      <c r="C36" s="31"/>
      <c r="D36" s="31"/>
      <c r="E36" s="31"/>
      <c r="F36" s="32"/>
      <c r="G36" s="143">
        <v>0</v>
      </c>
      <c r="H36" s="137">
        <v>0</v>
      </c>
      <c r="I36" s="170">
        <f t="shared" si="6"/>
        <v>0</v>
      </c>
      <c r="J36" s="171"/>
      <c r="K36" s="30"/>
      <c r="L36" s="32"/>
    </row>
    <row r="37" spans="1:22" s="13" customFormat="1" ht="21" customHeight="1">
      <c r="A37" s="45">
        <v>4</v>
      </c>
      <c r="B37" s="30" t="s">
        <v>53</v>
      </c>
      <c r="C37" s="31"/>
      <c r="D37" s="31"/>
      <c r="E37" s="31"/>
      <c r="F37" s="32"/>
      <c r="G37" s="143">
        <v>5289167269</v>
      </c>
      <c r="H37" s="137">
        <v>446463792</v>
      </c>
      <c r="I37" s="170">
        <f>G37+H37</f>
        <v>5735631061</v>
      </c>
      <c r="J37" s="171"/>
      <c r="K37" s="30"/>
      <c r="L37" s="32"/>
    </row>
    <row r="38" spans="1:22" s="13" customFormat="1" ht="21" customHeight="1">
      <c r="A38" s="45">
        <v>5</v>
      </c>
      <c r="B38" s="30" t="s">
        <v>54</v>
      </c>
      <c r="C38" s="31"/>
      <c r="D38" s="31"/>
      <c r="E38" s="31"/>
      <c r="F38" s="32"/>
      <c r="G38" s="143">
        <v>1758717628</v>
      </c>
      <c r="H38" s="137">
        <v>1259484704</v>
      </c>
      <c r="I38" s="170">
        <f t="shared" si="6"/>
        <v>3018202332</v>
      </c>
      <c r="J38" s="171"/>
      <c r="K38" s="30"/>
      <c r="L38" s="32"/>
    </row>
    <row r="39" spans="1:22" s="12" customFormat="1" ht="21" customHeight="1">
      <c r="A39" s="25"/>
      <c r="B39" s="179" t="s">
        <v>55</v>
      </c>
      <c r="C39" s="180"/>
      <c r="D39" s="180"/>
      <c r="E39" s="180"/>
      <c r="F39" s="181"/>
      <c r="G39" s="145">
        <f>SUM(G34:G38)</f>
        <v>10819364006</v>
      </c>
      <c r="H39" s="136">
        <f>SUM(H34:H38)</f>
        <v>1705948496</v>
      </c>
      <c r="I39" s="186">
        <f>SUM(I34:J38)</f>
        <v>12525312502</v>
      </c>
      <c r="J39" s="186"/>
      <c r="K39" s="25"/>
      <c r="L39" s="27"/>
    </row>
    <row r="40" spans="1:22" s="13" customFormat="1" ht="12" customHeight="1"/>
    <row r="41" spans="1:22" s="14" customFormat="1" ht="21" customHeight="1">
      <c r="A41" s="130" t="s">
        <v>56</v>
      </c>
      <c r="B41" s="187" t="s">
        <v>57</v>
      </c>
      <c r="C41" s="188"/>
      <c r="D41" s="188"/>
      <c r="E41" s="188"/>
      <c r="F41" s="189"/>
      <c r="G41" s="50" t="s">
        <v>46</v>
      </c>
      <c r="H41" s="132" t="s">
        <v>47</v>
      </c>
      <c r="I41" s="190" t="s">
        <v>48</v>
      </c>
      <c r="J41" s="191"/>
      <c r="K41" s="192" t="s">
        <v>49</v>
      </c>
      <c r="L41" s="191"/>
    </row>
    <row r="42" spans="1:22" s="14" customFormat="1" ht="21" customHeight="1">
      <c r="A42" s="130"/>
      <c r="B42" s="30" t="s">
        <v>57</v>
      </c>
      <c r="C42" s="31"/>
      <c r="D42" s="31"/>
      <c r="E42" s="31"/>
      <c r="F42" s="32"/>
      <c r="G42" s="137">
        <v>-118900</v>
      </c>
      <c r="H42" s="137">
        <v>0</v>
      </c>
      <c r="I42" s="170">
        <f>G42+H42</f>
        <v>-118900</v>
      </c>
      <c r="J42" s="171"/>
      <c r="K42" s="132"/>
      <c r="L42" s="131"/>
      <c r="P42" s="119">
        <f>I37-4851124644</f>
        <v>884506417</v>
      </c>
    </row>
    <row r="43" spans="1:22" s="13" customFormat="1" ht="21" customHeight="1">
      <c r="A43" s="30"/>
      <c r="B43" s="30" t="s">
        <v>58</v>
      </c>
      <c r="C43" s="31"/>
      <c r="D43" s="31"/>
      <c r="E43" s="31"/>
      <c r="F43" s="32"/>
      <c r="G43" s="137">
        <v>0</v>
      </c>
      <c r="H43" s="137">
        <v>0</v>
      </c>
      <c r="I43" s="170">
        <f>G43+H43</f>
        <v>0</v>
      </c>
      <c r="J43" s="171"/>
      <c r="K43" s="193"/>
      <c r="L43" s="194"/>
    </row>
    <row r="44" spans="1:22" s="13" customFormat="1" ht="12" customHeight="1">
      <c r="B44" s="52"/>
      <c r="C44" s="52"/>
      <c r="D44" s="52"/>
      <c r="E44" s="52"/>
      <c r="F44" s="52"/>
      <c r="G44" s="140"/>
      <c r="H44" s="140"/>
      <c r="I44" s="140"/>
      <c r="J44" s="140"/>
    </row>
    <row r="45" spans="1:22" s="14" customFormat="1" ht="21" customHeight="1">
      <c r="A45" s="129" t="s">
        <v>59</v>
      </c>
      <c r="B45" s="182" t="s">
        <v>60</v>
      </c>
      <c r="C45" s="183"/>
      <c r="D45" s="183"/>
      <c r="E45" s="183"/>
      <c r="F45" s="183"/>
      <c r="G45" s="141"/>
      <c r="H45" s="146"/>
      <c r="I45" s="184" t="s">
        <v>61</v>
      </c>
      <c r="J45" s="185"/>
      <c r="K45" s="180" t="s">
        <v>49</v>
      </c>
      <c r="L45" s="181"/>
    </row>
    <row r="46" spans="1:22" s="13" customFormat="1" ht="21.75" customHeight="1">
      <c r="A46" s="45">
        <v>1</v>
      </c>
      <c r="B46" s="30" t="s">
        <v>62</v>
      </c>
      <c r="C46" s="31"/>
      <c r="D46" s="31"/>
      <c r="E46" s="31"/>
      <c r="F46" s="31"/>
      <c r="G46" s="143"/>
      <c r="H46" s="147"/>
      <c r="I46" s="170">
        <v>0</v>
      </c>
      <c r="J46" s="171"/>
      <c r="K46" s="31"/>
      <c r="L46" s="32"/>
      <c r="O46" s="99"/>
      <c r="T46" s="195" t="s">
        <v>66</v>
      </c>
      <c r="U46" s="195"/>
      <c r="V46" s="195"/>
    </row>
    <row r="47" spans="1:22" s="13" customFormat="1" ht="21" customHeight="1">
      <c r="A47" s="45">
        <v>2</v>
      </c>
      <c r="B47" s="30" t="s">
        <v>63</v>
      </c>
      <c r="C47" s="31"/>
      <c r="D47" s="31"/>
      <c r="E47" s="31"/>
      <c r="F47" s="31"/>
      <c r="G47" s="143"/>
      <c r="H47" s="147"/>
      <c r="I47" s="170">
        <f>I35+I38-H21+I42</f>
        <v>161146647</v>
      </c>
      <c r="J47" s="171"/>
      <c r="K47" s="31"/>
      <c r="L47" s="32"/>
      <c r="N47" s="99">
        <f>I39-H30</f>
        <v>951265547</v>
      </c>
      <c r="T47" s="64"/>
      <c r="U47" s="65"/>
      <c r="V47" s="15"/>
    </row>
    <row r="48" spans="1:22" s="15" customFormat="1" ht="29.25" customHeight="1">
      <c r="F48" s="53"/>
      <c r="G48" s="53"/>
      <c r="H48" s="54"/>
      <c r="N48" s="53">
        <v>161146647</v>
      </c>
      <c r="O48" s="196"/>
      <c r="P48" s="196"/>
      <c r="Q48" s="196"/>
      <c r="T48" s="64"/>
      <c r="U48" s="65"/>
    </row>
    <row r="49" spans="6:22" s="15" customFormat="1" ht="15.75">
      <c r="F49" s="53"/>
      <c r="G49" s="53"/>
      <c r="H49" s="53"/>
      <c r="J49" s="196" t="s">
        <v>108</v>
      </c>
      <c r="K49" s="196"/>
      <c r="L49" s="196"/>
      <c r="N49" s="54">
        <f>N47-N48</f>
        <v>790118900</v>
      </c>
      <c r="T49" s="64"/>
      <c r="U49" s="65"/>
    </row>
    <row r="50" spans="6:22" s="15" customFormat="1" ht="15.75">
      <c r="F50" s="55"/>
      <c r="G50" s="53"/>
      <c r="H50" s="53"/>
      <c r="J50" s="197" t="s">
        <v>64</v>
      </c>
      <c r="K50" s="197"/>
      <c r="L50" s="197"/>
      <c r="T50" s="64"/>
      <c r="U50" s="65"/>
    </row>
    <row r="51" spans="6:22" s="15" customFormat="1" ht="15.75">
      <c r="F51" s="53"/>
      <c r="G51" s="53"/>
      <c r="H51" s="53"/>
      <c r="J51" s="109"/>
      <c r="K51" s="109"/>
      <c r="L51" s="109"/>
      <c r="T51" s="198" t="s">
        <v>69</v>
      </c>
      <c r="U51" s="198"/>
      <c r="V51" s="198"/>
    </row>
    <row r="52" spans="6:22" s="15" customFormat="1" ht="15.75">
      <c r="F52" s="54"/>
      <c r="G52" s="53"/>
      <c r="H52" s="53"/>
      <c r="J52" s="109"/>
      <c r="K52" s="109"/>
      <c r="L52" s="109"/>
      <c r="T52" s="195" t="s">
        <v>70</v>
      </c>
      <c r="U52" s="195"/>
      <c r="V52" s="195"/>
    </row>
    <row r="53" spans="6:22" s="15" customFormat="1" ht="15.75">
      <c r="G53" s="53"/>
      <c r="H53" s="53"/>
      <c r="J53" s="109"/>
      <c r="K53" s="109"/>
      <c r="L53" s="109"/>
    </row>
    <row r="54" spans="6:22" s="15" customFormat="1" ht="15.75">
      <c r="F54" s="53"/>
      <c r="G54" s="53"/>
      <c r="H54" s="53"/>
      <c r="J54" s="109"/>
      <c r="K54" s="109"/>
      <c r="L54" s="109"/>
    </row>
    <row r="55" spans="6:22" s="15" customFormat="1" ht="15.75">
      <c r="F55" s="53"/>
      <c r="G55" s="54"/>
      <c r="J55" s="199" t="s">
        <v>67</v>
      </c>
      <c r="K55" s="197"/>
      <c r="L55" s="197"/>
    </row>
    <row r="56" spans="6:22" s="15" customFormat="1" ht="15.75">
      <c r="F56" s="53"/>
      <c r="J56" s="196" t="s">
        <v>68</v>
      </c>
      <c r="K56" s="196"/>
      <c r="L56" s="196"/>
    </row>
    <row r="57" spans="6:22" s="15" customFormat="1" ht="15.75"/>
  </sheetData>
  <mergeCells count="47">
    <mergeCell ref="T46:V46"/>
    <mergeCell ref="J56:L56"/>
    <mergeCell ref="O48:Q48"/>
    <mergeCell ref="J49:L49"/>
    <mergeCell ref="J50:L50"/>
    <mergeCell ref="T51:V51"/>
    <mergeCell ref="T52:V52"/>
    <mergeCell ref="J55:L55"/>
    <mergeCell ref="I47:J47"/>
    <mergeCell ref="B45:F45"/>
    <mergeCell ref="I45:J45"/>
    <mergeCell ref="K45:L45"/>
    <mergeCell ref="I46:J46"/>
    <mergeCell ref="I35:J35"/>
    <mergeCell ref="I36:J36"/>
    <mergeCell ref="I37:J37"/>
    <mergeCell ref="I38:J38"/>
    <mergeCell ref="B39:F39"/>
    <mergeCell ref="I39:J39"/>
    <mergeCell ref="B41:F41"/>
    <mergeCell ref="I41:J41"/>
    <mergeCell ref="K41:L41"/>
    <mergeCell ref="I42:J42"/>
    <mergeCell ref="I43:J43"/>
    <mergeCell ref="K43:L43"/>
    <mergeCell ref="I34:J34"/>
    <mergeCell ref="J7:J8"/>
    <mergeCell ref="K7:K8"/>
    <mergeCell ref="L7:L8"/>
    <mergeCell ref="B9:F9"/>
    <mergeCell ref="B14:F14"/>
    <mergeCell ref="B15:F15"/>
    <mergeCell ref="B30:F30"/>
    <mergeCell ref="B31:F31"/>
    <mergeCell ref="B33:F33"/>
    <mergeCell ref="I33:J33"/>
    <mergeCell ref="K33:L33"/>
    <mergeCell ref="A1:L1"/>
    <mergeCell ref="A2:L2"/>
    <mergeCell ref="A3:L3"/>
    <mergeCell ref="A4:L4"/>
    <mergeCell ref="B5:J5"/>
    <mergeCell ref="A7:A8"/>
    <mergeCell ref="B7:F8"/>
    <mergeCell ref="G7:G8"/>
    <mergeCell ref="H7:H8"/>
    <mergeCell ref="I7:I8"/>
  </mergeCells>
  <printOptions horizontalCentered="1"/>
  <pageMargins left="0.39370078740157483" right="0.19685039370078741" top="0.74803149606299213" bottom="0.74803149606299213" header="0.31496062992125984" footer="0.31496062992125984"/>
  <pageSetup paperSize="9" scale="5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7"/>
  <sheetViews>
    <sheetView view="pageBreakPreview" zoomScale="80" zoomScaleNormal="100" zoomScaleSheetLayoutView="80" workbookViewId="0">
      <selection activeCell="N42" sqref="N42"/>
    </sheetView>
  </sheetViews>
  <sheetFormatPr defaultColWidth="9.140625" defaultRowHeight="15"/>
  <cols>
    <col min="1" max="1" width="14.28515625" style="16" customWidth="1"/>
    <col min="2" max="5" width="9.140625" style="16"/>
    <col min="6" max="6" width="15.140625" style="16" customWidth="1"/>
    <col min="7" max="7" width="19" style="16" customWidth="1"/>
    <col min="8" max="8" width="17.85546875" style="16" customWidth="1"/>
    <col min="9" max="9" width="10.42578125" style="16" customWidth="1"/>
    <col min="10" max="10" width="24.42578125" style="16" customWidth="1"/>
    <col min="11" max="11" width="10" style="16" customWidth="1"/>
    <col min="12" max="12" width="19.140625" style="16" customWidth="1"/>
    <col min="13" max="13" width="9.140625" style="16"/>
    <col min="14" max="15" width="17" style="16" bestFit="1" customWidth="1"/>
    <col min="16" max="16" width="15.85546875" style="16" bestFit="1" customWidth="1"/>
    <col min="17" max="21" width="9.140625" style="16"/>
    <col min="22" max="22" width="13.5703125" style="16" customWidth="1"/>
    <col min="23" max="16384" width="9.140625" style="16"/>
  </cols>
  <sheetData>
    <row r="1" spans="1:12" s="9" customFormat="1" ht="18.75">
      <c r="A1" s="167" t="s">
        <v>0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</row>
    <row r="2" spans="1:12" s="9" customFormat="1" ht="23.25">
      <c r="A2" s="168" t="s">
        <v>1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</row>
    <row r="3" spans="1:12" s="9" customFormat="1" ht="18.75">
      <c r="A3" s="167" t="s">
        <v>2</v>
      </c>
      <c r="B3" s="167"/>
      <c r="C3" s="167"/>
      <c r="D3" s="167"/>
      <c r="E3" s="167"/>
      <c r="F3" s="167"/>
      <c r="G3" s="167"/>
      <c r="H3" s="167"/>
      <c r="I3" s="167"/>
      <c r="J3" s="167"/>
      <c r="K3" s="167"/>
      <c r="L3" s="167"/>
    </row>
    <row r="4" spans="1:12" s="9" customFormat="1" ht="18.75">
      <c r="A4" s="167" t="s">
        <v>105</v>
      </c>
      <c r="B4" s="167"/>
      <c r="C4" s="167"/>
      <c r="D4" s="167"/>
      <c r="E4" s="167"/>
      <c r="F4" s="167"/>
      <c r="G4" s="167"/>
      <c r="H4" s="167"/>
      <c r="I4" s="167"/>
      <c r="J4" s="167"/>
      <c r="K4" s="167"/>
      <c r="L4" s="167"/>
    </row>
    <row r="5" spans="1:12" s="9" customFormat="1">
      <c r="B5" s="169"/>
      <c r="C5" s="169"/>
      <c r="D5" s="169"/>
      <c r="E5" s="169"/>
      <c r="F5" s="169"/>
      <c r="G5" s="169"/>
      <c r="H5" s="169"/>
      <c r="I5" s="169"/>
      <c r="J5" s="169"/>
      <c r="K5" s="120"/>
    </row>
    <row r="6" spans="1:12" s="9" customFormat="1">
      <c r="B6" s="16"/>
      <c r="C6" s="16"/>
      <c r="D6" s="16"/>
      <c r="E6" s="16"/>
      <c r="F6" s="16"/>
      <c r="G6" s="16"/>
      <c r="H6" s="16"/>
      <c r="I6" s="16"/>
      <c r="J6" s="16"/>
      <c r="K6" s="16"/>
    </row>
    <row r="7" spans="1:12" s="10" customFormat="1" ht="28.5" customHeight="1">
      <c r="A7" s="157" t="s">
        <v>4</v>
      </c>
      <c r="B7" s="159" t="s">
        <v>5</v>
      </c>
      <c r="C7" s="160"/>
      <c r="D7" s="160"/>
      <c r="E7" s="160"/>
      <c r="F7" s="161"/>
      <c r="G7" s="157" t="s">
        <v>98</v>
      </c>
      <c r="H7" s="159" t="s">
        <v>7</v>
      </c>
      <c r="I7" s="165" t="s">
        <v>8</v>
      </c>
      <c r="J7" s="159" t="s">
        <v>9</v>
      </c>
      <c r="K7" s="165" t="s">
        <v>8</v>
      </c>
      <c r="L7" s="172" t="s">
        <v>10</v>
      </c>
    </row>
    <row r="8" spans="1:12" s="10" customFormat="1" ht="15.75" customHeight="1">
      <c r="A8" s="158"/>
      <c r="B8" s="162"/>
      <c r="C8" s="163"/>
      <c r="D8" s="163"/>
      <c r="E8" s="163"/>
      <c r="F8" s="164"/>
      <c r="G8" s="158"/>
      <c r="H8" s="162"/>
      <c r="I8" s="166"/>
      <c r="J8" s="162"/>
      <c r="K8" s="166"/>
      <c r="L8" s="172"/>
    </row>
    <row r="9" spans="1:12" s="11" customFormat="1" ht="8.25" customHeight="1">
      <c r="A9" s="18">
        <v>1</v>
      </c>
      <c r="B9" s="173">
        <v>2</v>
      </c>
      <c r="C9" s="174"/>
      <c r="D9" s="174"/>
      <c r="E9" s="174"/>
      <c r="F9" s="175"/>
      <c r="G9" s="121">
        <v>3</v>
      </c>
      <c r="H9" s="18">
        <v>4</v>
      </c>
      <c r="I9" s="122">
        <v>5</v>
      </c>
      <c r="J9" s="18">
        <v>6</v>
      </c>
      <c r="K9" s="122">
        <v>7</v>
      </c>
      <c r="L9" s="18">
        <v>8</v>
      </c>
    </row>
    <row r="10" spans="1:12" s="12" customFormat="1" ht="21" customHeight="1">
      <c r="A10" s="21">
        <v>1</v>
      </c>
      <c r="B10" s="22" t="s">
        <v>11</v>
      </c>
      <c r="C10" s="23"/>
      <c r="D10" s="23"/>
      <c r="E10" s="23"/>
      <c r="F10" s="23"/>
      <c r="G10" s="24">
        <v>0</v>
      </c>
      <c r="H10" s="24">
        <f t="shared" ref="H10:J10" si="0">H11</f>
        <v>0</v>
      </c>
      <c r="I10" s="56">
        <v>0</v>
      </c>
      <c r="J10" s="24">
        <f t="shared" si="0"/>
        <v>0</v>
      </c>
      <c r="K10" s="56">
        <v>0</v>
      </c>
      <c r="L10" s="43"/>
    </row>
    <row r="11" spans="1:12" s="12" customFormat="1" ht="21" customHeight="1">
      <c r="A11" s="21">
        <v>1.1000000000000001</v>
      </c>
      <c r="B11" s="25" t="s">
        <v>12</v>
      </c>
      <c r="C11" s="26"/>
      <c r="D11" s="26"/>
      <c r="E11" s="26"/>
      <c r="F11" s="27"/>
      <c r="G11" s="28">
        <f>SUM(G12:G14)</f>
        <v>0</v>
      </c>
      <c r="H11" s="28">
        <f>SUM(H12:H14)</f>
        <v>0</v>
      </c>
      <c r="I11" s="56">
        <v>0</v>
      </c>
      <c r="J11" s="28">
        <f>SUM(J12:J14)</f>
        <v>0</v>
      </c>
      <c r="K11" s="56">
        <v>0</v>
      </c>
      <c r="L11" s="43"/>
    </row>
    <row r="12" spans="1:12" s="12" customFormat="1" ht="21" customHeight="1">
      <c r="A12" s="29" t="s">
        <v>13</v>
      </c>
      <c r="B12" s="30" t="s">
        <v>14</v>
      </c>
      <c r="C12" s="26"/>
      <c r="D12" s="26"/>
      <c r="E12" s="26"/>
      <c r="F12" s="27"/>
      <c r="G12" s="28">
        <v>0</v>
      </c>
      <c r="H12" s="28">
        <v>0</v>
      </c>
      <c r="I12" s="28">
        <v>0</v>
      </c>
      <c r="J12" s="28">
        <f>G12-H12</f>
        <v>0</v>
      </c>
      <c r="K12" s="28">
        <v>0</v>
      </c>
      <c r="L12" s="43"/>
    </row>
    <row r="13" spans="1:12" s="13" customFormat="1" ht="21" customHeight="1">
      <c r="A13" s="29" t="s">
        <v>15</v>
      </c>
      <c r="B13" s="30" t="s">
        <v>16</v>
      </c>
      <c r="C13" s="31"/>
      <c r="D13" s="31"/>
      <c r="E13" s="31"/>
      <c r="F13" s="32"/>
      <c r="G13" s="33">
        <v>0</v>
      </c>
      <c r="H13" s="33">
        <v>0</v>
      </c>
      <c r="I13" s="56">
        <v>0</v>
      </c>
      <c r="J13" s="33">
        <f t="shared" ref="J13:J15" si="1">G13-H13</f>
        <v>0</v>
      </c>
      <c r="K13" s="57">
        <v>0</v>
      </c>
      <c r="L13" s="58"/>
    </row>
    <row r="14" spans="1:12" s="13" customFormat="1" ht="42" customHeight="1">
      <c r="A14" s="29" t="s">
        <v>17</v>
      </c>
      <c r="B14" s="176" t="s">
        <v>18</v>
      </c>
      <c r="C14" s="177"/>
      <c r="D14" s="177"/>
      <c r="E14" s="177"/>
      <c r="F14" s="178"/>
      <c r="G14" s="33"/>
      <c r="H14" s="33"/>
      <c r="I14" s="28">
        <v>0</v>
      </c>
      <c r="J14" s="28">
        <f t="shared" si="1"/>
        <v>0</v>
      </c>
      <c r="K14" s="28">
        <v>0</v>
      </c>
      <c r="L14" s="58"/>
    </row>
    <row r="15" spans="1:12" s="13" customFormat="1" ht="21" customHeight="1">
      <c r="A15" s="29"/>
      <c r="B15" s="179" t="s">
        <v>19</v>
      </c>
      <c r="C15" s="180"/>
      <c r="D15" s="180"/>
      <c r="E15" s="180"/>
      <c r="F15" s="181"/>
      <c r="G15" s="28">
        <f>SUM(G12:G14)</f>
        <v>0</v>
      </c>
      <c r="H15" s="28">
        <f>SUM(H12:H14)</f>
        <v>0</v>
      </c>
      <c r="I15" s="56">
        <v>0</v>
      </c>
      <c r="J15" s="28">
        <f t="shared" si="1"/>
        <v>0</v>
      </c>
      <c r="K15" s="56">
        <v>0</v>
      </c>
      <c r="L15" s="58"/>
    </row>
    <row r="16" spans="1:12" s="12" customFormat="1" ht="21" customHeight="1">
      <c r="A16" s="21">
        <v>2</v>
      </c>
      <c r="B16" s="25" t="s">
        <v>20</v>
      </c>
      <c r="C16" s="26"/>
      <c r="D16" s="26"/>
      <c r="E16" s="26"/>
      <c r="F16" s="27"/>
      <c r="G16" s="28">
        <f>G17+G21</f>
        <v>17941053768</v>
      </c>
      <c r="H16" s="28">
        <f>H17+H21</f>
        <v>9478801446</v>
      </c>
      <c r="I16" s="56">
        <f t="shared" ref="I16:I21" si="2">H16/G16*100</f>
        <v>52.833025130923851</v>
      </c>
      <c r="J16" s="28">
        <f>G16-H16</f>
        <v>8462252322</v>
      </c>
      <c r="K16" s="56">
        <f>J16/G16*100</f>
        <v>47.166974869076149</v>
      </c>
      <c r="L16" s="43"/>
    </row>
    <row r="17" spans="1:22" s="12" customFormat="1" ht="21" customHeight="1">
      <c r="A17" s="21" t="s">
        <v>21</v>
      </c>
      <c r="B17" s="25" t="s">
        <v>22</v>
      </c>
      <c r="C17" s="26"/>
      <c r="D17" s="26"/>
      <c r="E17" s="26"/>
      <c r="F17" s="27"/>
      <c r="G17" s="28">
        <f>G18</f>
        <v>7907082017</v>
      </c>
      <c r="H17" s="28">
        <f>H18</f>
        <v>5289167269</v>
      </c>
      <c r="I17" s="56">
        <f t="shared" si="2"/>
        <v>66.89151899055102</v>
      </c>
      <c r="J17" s="28">
        <f>G17-H17</f>
        <v>2617914748</v>
      </c>
      <c r="K17" s="56">
        <f>J17/G17*100</f>
        <v>33.108481009448973</v>
      </c>
      <c r="L17" s="43"/>
    </row>
    <row r="18" spans="1:22" s="13" customFormat="1" ht="21" customHeight="1">
      <c r="A18" s="29" t="s">
        <v>23</v>
      </c>
      <c r="B18" s="30" t="s">
        <v>24</v>
      </c>
      <c r="C18" s="31"/>
      <c r="D18" s="31"/>
      <c r="E18" s="31"/>
      <c r="F18" s="32"/>
      <c r="G18" s="33">
        <f>SUM(G19:G20)</f>
        <v>7907082017</v>
      </c>
      <c r="H18" s="33">
        <f>SUM(H19:H20)</f>
        <v>5289167269</v>
      </c>
      <c r="I18" s="57">
        <f t="shared" si="2"/>
        <v>66.89151899055102</v>
      </c>
      <c r="J18" s="33">
        <f>SUM(J19:J20)</f>
        <v>2617914748</v>
      </c>
      <c r="K18" s="57">
        <f>J18/G18*100</f>
        <v>33.108481009448973</v>
      </c>
      <c r="L18" s="59"/>
      <c r="V18" s="66"/>
    </row>
    <row r="19" spans="1:22" s="13" customFormat="1" ht="21" customHeight="1">
      <c r="A19" s="29" t="s">
        <v>25</v>
      </c>
      <c r="B19" s="30" t="s">
        <v>26</v>
      </c>
      <c r="C19" s="31"/>
      <c r="D19" s="31"/>
      <c r="E19" s="31"/>
      <c r="F19" s="32"/>
      <c r="G19" s="33">
        <v>6014820017</v>
      </c>
      <c r="H19" s="33">
        <v>3824520935</v>
      </c>
      <c r="I19" s="57">
        <f t="shared" si="2"/>
        <v>63.584960550615918</v>
      </c>
      <c r="J19" s="33">
        <f>G19-H19</f>
        <v>2190299082</v>
      </c>
      <c r="K19" s="57">
        <f>J19/G19*100</f>
        <v>36.415039449384082</v>
      </c>
      <c r="L19" s="59"/>
    </row>
    <row r="20" spans="1:22" s="13" customFormat="1" ht="21" customHeight="1">
      <c r="A20" s="29" t="s">
        <v>27</v>
      </c>
      <c r="B20" s="30" t="s">
        <v>28</v>
      </c>
      <c r="C20" s="31"/>
      <c r="D20" s="31"/>
      <c r="E20" s="31"/>
      <c r="F20" s="32"/>
      <c r="G20" s="33">
        <v>1892262000</v>
      </c>
      <c r="H20" s="33">
        <v>1464646334</v>
      </c>
      <c r="I20" s="57">
        <f t="shared" si="2"/>
        <v>77.401878492513205</v>
      </c>
      <c r="J20" s="33">
        <f>G20-H20</f>
        <v>427615666</v>
      </c>
      <c r="K20" s="57">
        <f>J20/G20*100</f>
        <v>22.598121507486805</v>
      </c>
      <c r="L20" s="59"/>
    </row>
    <row r="21" spans="1:22" s="12" customFormat="1" ht="21" customHeight="1">
      <c r="A21" s="21" t="s">
        <v>29</v>
      </c>
      <c r="B21" s="25" t="s">
        <v>30</v>
      </c>
      <c r="C21" s="26"/>
      <c r="D21" s="26"/>
      <c r="E21" s="26"/>
      <c r="F21" s="27"/>
      <c r="G21" s="28">
        <f>SUM(G22:G24)</f>
        <v>10033971751</v>
      </c>
      <c r="H21" s="28">
        <f>SUM(H22:H24)</f>
        <v>4189634177</v>
      </c>
      <c r="I21" s="56">
        <f t="shared" si="2"/>
        <v>41.75449444117136</v>
      </c>
      <c r="J21" s="28">
        <f>G21-H21</f>
        <v>5844337574</v>
      </c>
      <c r="K21" s="56">
        <f t="shared" ref="K21:K31" si="3">J21/G21*100</f>
        <v>58.24550555882864</v>
      </c>
      <c r="L21" s="60"/>
    </row>
    <row r="22" spans="1:22" s="13" customFormat="1" ht="21" customHeight="1">
      <c r="A22" s="29" t="s">
        <v>31</v>
      </c>
      <c r="B22" s="30" t="s">
        <v>32</v>
      </c>
      <c r="C22" s="31"/>
      <c r="D22" s="31"/>
      <c r="E22" s="31"/>
      <c r="F22" s="32"/>
      <c r="G22" s="33">
        <v>0</v>
      </c>
      <c r="H22" s="33">
        <v>0</v>
      </c>
      <c r="I22" s="56">
        <v>0</v>
      </c>
      <c r="J22" s="33">
        <f t="shared" ref="J22:J31" si="4">G22-H22</f>
        <v>0</v>
      </c>
      <c r="K22" s="56">
        <v>0</v>
      </c>
      <c r="L22" s="58"/>
    </row>
    <row r="23" spans="1:22" s="13" customFormat="1" ht="21" customHeight="1">
      <c r="A23" s="29" t="s">
        <v>33</v>
      </c>
      <c r="B23" s="30" t="s">
        <v>34</v>
      </c>
      <c r="C23" s="31"/>
      <c r="D23" s="31"/>
      <c r="E23" s="31"/>
      <c r="F23" s="32"/>
      <c r="G23" s="33">
        <v>8415746669</v>
      </c>
      <c r="H23" s="33">
        <v>3506889077</v>
      </c>
      <c r="I23" s="87">
        <f>H23/G23*100</f>
        <v>41.670563705510226</v>
      </c>
      <c r="J23" s="33">
        <f t="shared" si="4"/>
        <v>4908857592</v>
      </c>
      <c r="K23" s="57">
        <f t="shared" si="3"/>
        <v>58.329436294489767</v>
      </c>
      <c r="L23" s="58"/>
    </row>
    <row r="24" spans="1:22" s="13" customFormat="1" ht="21" customHeight="1">
      <c r="A24" s="29" t="s">
        <v>35</v>
      </c>
      <c r="B24" s="30" t="s">
        <v>36</v>
      </c>
      <c r="C24" s="31"/>
      <c r="D24" s="31"/>
      <c r="E24" s="31"/>
      <c r="F24" s="32"/>
      <c r="G24" s="33">
        <f>SUM(G25:G29)</f>
        <v>1618225082</v>
      </c>
      <c r="H24" s="33">
        <f>SUM(H25:H29)</f>
        <v>682745100</v>
      </c>
      <c r="I24" s="87">
        <f>H24/G24*100</f>
        <v>42.190984900331685</v>
      </c>
      <c r="J24" s="33">
        <f t="shared" si="4"/>
        <v>935479982</v>
      </c>
      <c r="K24" s="57">
        <f t="shared" si="3"/>
        <v>57.809015099668315</v>
      </c>
      <c r="L24" s="58"/>
      <c r="N24" s="13">
        <v>1618225082</v>
      </c>
    </row>
    <row r="25" spans="1:22" s="13" customFormat="1" ht="21" customHeight="1">
      <c r="A25" s="29"/>
      <c r="B25" s="30" t="s">
        <v>37</v>
      </c>
      <c r="C25" s="31"/>
      <c r="D25" s="31"/>
      <c r="E25" s="31"/>
      <c r="F25" s="37"/>
      <c r="G25" s="33">
        <v>0</v>
      </c>
      <c r="H25" s="33">
        <v>0</v>
      </c>
      <c r="I25" s="56">
        <v>0</v>
      </c>
      <c r="J25" s="33">
        <f t="shared" si="4"/>
        <v>0</v>
      </c>
      <c r="K25" s="56">
        <v>0</v>
      </c>
      <c r="L25" s="58"/>
    </row>
    <row r="26" spans="1:22" s="13" customFormat="1" ht="21" customHeight="1">
      <c r="A26" s="29"/>
      <c r="B26" s="30" t="s">
        <v>38</v>
      </c>
      <c r="C26" s="31"/>
      <c r="D26" s="31"/>
      <c r="E26" s="31"/>
      <c r="F26" s="37"/>
      <c r="G26" s="33">
        <v>418225082</v>
      </c>
      <c r="H26" s="33">
        <v>337004000</v>
      </c>
      <c r="I26" s="56">
        <v>0</v>
      </c>
      <c r="J26" s="33">
        <f t="shared" si="4"/>
        <v>81221082</v>
      </c>
      <c r="K26" s="56">
        <v>0</v>
      </c>
      <c r="L26" s="61"/>
    </row>
    <row r="27" spans="1:22" s="13" customFormat="1" ht="21" customHeight="1">
      <c r="A27" s="29"/>
      <c r="B27" s="30" t="s">
        <v>39</v>
      </c>
      <c r="C27" s="31"/>
      <c r="D27" s="31"/>
      <c r="E27" s="31"/>
      <c r="F27" s="37"/>
      <c r="G27" s="33">
        <v>1200000000</v>
      </c>
      <c r="H27" s="33">
        <v>345741100</v>
      </c>
      <c r="I27" s="56">
        <v>0</v>
      </c>
      <c r="J27" s="33">
        <f t="shared" si="4"/>
        <v>854258900</v>
      </c>
      <c r="K27" s="56">
        <v>0</v>
      </c>
      <c r="L27" s="61"/>
      <c r="R27" s="13">
        <f>751278803-H21</f>
        <v>-3438355374</v>
      </c>
    </row>
    <row r="28" spans="1:22" s="13" customFormat="1" ht="21" customHeight="1">
      <c r="A28" s="29"/>
      <c r="B28" s="30" t="s">
        <v>40</v>
      </c>
      <c r="C28" s="31"/>
      <c r="D28" s="31"/>
      <c r="E28" s="31"/>
      <c r="F28" s="32"/>
      <c r="G28" s="33">
        <v>0</v>
      </c>
      <c r="H28" s="33">
        <v>0</v>
      </c>
      <c r="I28" s="56">
        <v>0</v>
      </c>
      <c r="J28" s="33">
        <f t="shared" si="4"/>
        <v>0</v>
      </c>
      <c r="K28" s="56">
        <v>0</v>
      </c>
      <c r="L28" s="62"/>
    </row>
    <row r="29" spans="1:22" s="13" customFormat="1" ht="21" customHeight="1">
      <c r="A29" s="29"/>
      <c r="B29" s="38" t="s">
        <v>41</v>
      </c>
      <c r="C29" s="39"/>
      <c r="D29" s="39"/>
      <c r="E29" s="39"/>
      <c r="F29" s="40"/>
      <c r="G29" s="41">
        <v>0</v>
      </c>
      <c r="H29" s="42">
        <v>0</v>
      </c>
      <c r="I29" s="56">
        <v>0</v>
      </c>
      <c r="J29" s="33">
        <f t="shared" si="4"/>
        <v>0</v>
      </c>
      <c r="K29" s="56">
        <v>0</v>
      </c>
      <c r="L29" s="58"/>
    </row>
    <row r="30" spans="1:22" s="12" customFormat="1" ht="21" customHeight="1">
      <c r="A30" s="43"/>
      <c r="B30" s="179" t="s">
        <v>42</v>
      </c>
      <c r="C30" s="180"/>
      <c r="D30" s="180"/>
      <c r="E30" s="180"/>
      <c r="F30" s="181"/>
      <c r="G30" s="28">
        <f>G17+G21</f>
        <v>17941053768</v>
      </c>
      <c r="H30" s="28">
        <f>H17+H21</f>
        <v>9478801446</v>
      </c>
      <c r="I30" s="56">
        <f>H30/G30*100</f>
        <v>52.833025130923851</v>
      </c>
      <c r="J30" s="28">
        <f t="shared" si="4"/>
        <v>8462252322</v>
      </c>
      <c r="K30" s="56">
        <f t="shared" si="3"/>
        <v>47.166974869076149</v>
      </c>
      <c r="L30" s="60"/>
    </row>
    <row r="31" spans="1:22" s="12" customFormat="1" ht="21" customHeight="1">
      <c r="A31" s="43"/>
      <c r="B31" s="179" t="s">
        <v>43</v>
      </c>
      <c r="C31" s="180"/>
      <c r="D31" s="180"/>
      <c r="E31" s="180"/>
      <c r="F31" s="181"/>
      <c r="G31" s="28">
        <f>G15-G30</f>
        <v>-17941053768</v>
      </c>
      <c r="H31" s="28">
        <f>H15-H30</f>
        <v>-9478801446</v>
      </c>
      <c r="I31" s="56">
        <f t="shared" ref="I31" si="5">H31/G31*100</f>
        <v>52.833025130923851</v>
      </c>
      <c r="J31" s="28">
        <f t="shared" si="4"/>
        <v>-8462252322</v>
      </c>
      <c r="K31" s="56">
        <f t="shared" si="3"/>
        <v>47.166974869076149</v>
      </c>
      <c r="L31" s="60"/>
    </row>
    <row r="32" spans="1:22" s="13" customFormat="1" ht="12" customHeight="1"/>
    <row r="33" spans="1:22" s="14" customFormat="1" ht="21" customHeight="1">
      <c r="A33" s="123" t="s">
        <v>44</v>
      </c>
      <c r="B33" s="179" t="s">
        <v>45</v>
      </c>
      <c r="C33" s="180"/>
      <c r="D33" s="180"/>
      <c r="E33" s="180"/>
      <c r="F33" s="181"/>
      <c r="G33" s="124" t="s">
        <v>46</v>
      </c>
      <c r="H33" s="44" t="s">
        <v>47</v>
      </c>
      <c r="I33" s="180" t="s">
        <v>48</v>
      </c>
      <c r="J33" s="180"/>
      <c r="K33" s="179" t="s">
        <v>49</v>
      </c>
      <c r="L33" s="181"/>
    </row>
    <row r="34" spans="1:22" s="13" customFormat="1" ht="21.75" customHeight="1">
      <c r="A34" s="45">
        <v>1</v>
      </c>
      <c r="B34" s="30" t="s">
        <v>50</v>
      </c>
      <c r="C34" s="31"/>
      <c r="D34" s="31"/>
      <c r="E34" s="31"/>
      <c r="F34" s="32"/>
      <c r="G34" s="46">
        <v>790000000</v>
      </c>
      <c r="H34" s="33">
        <v>0</v>
      </c>
      <c r="I34" s="200">
        <f t="shared" ref="I34:I38" si="6">G34+H34</f>
        <v>790000000</v>
      </c>
      <c r="J34" s="201"/>
      <c r="K34" s="30"/>
      <c r="L34" s="32"/>
      <c r="R34" s="13">
        <f>38721197-I47</f>
        <v>-511722463</v>
      </c>
    </row>
    <row r="35" spans="1:22" s="13" customFormat="1" ht="21" customHeight="1">
      <c r="A35" s="45">
        <v>2</v>
      </c>
      <c r="B35" s="30" t="s">
        <v>51</v>
      </c>
      <c r="C35" s="31"/>
      <c r="D35" s="31"/>
      <c r="E35" s="31"/>
      <c r="F35" s="32"/>
      <c r="G35" s="46">
        <v>1504704524</v>
      </c>
      <c r="H35" s="47">
        <v>686774585</v>
      </c>
      <c r="I35" s="200">
        <f t="shared" si="6"/>
        <v>2191479109</v>
      </c>
      <c r="J35" s="201"/>
      <c r="K35" s="30"/>
      <c r="L35" s="32"/>
      <c r="N35" s="99">
        <f>G34+G35</f>
        <v>2294704524</v>
      </c>
    </row>
    <row r="36" spans="1:22" s="13" customFormat="1" ht="21" customHeight="1">
      <c r="A36" s="45">
        <v>3</v>
      </c>
      <c r="B36" s="30" t="s">
        <v>52</v>
      </c>
      <c r="C36" s="31"/>
      <c r="D36" s="31"/>
      <c r="E36" s="31"/>
      <c r="F36" s="32"/>
      <c r="G36" s="46">
        <v>0</v>
      </c>
      <c r="H36" s="33">
        <v>0</v>
      </c>
      <c r="I36" s="200">
        <f t="shared" si="6"/>
        <v>0</v>
      </c>
      <c r="J36" s="201"/>
      <c r="K36" s="30"/>
      <c r="L36" s="32"/>
    </row>
    <row r="37" spans="1:22" s="13" customFormat="1" ht="21" customHeight="1">
      <c r="A37" s="45">
        <v>4</v>
      </c>
      <c r="B37" s="30" t="s">
        <v>53</v>
      </c>
      <c r="C37" s="31"/>
      <c r="D37" s="31"/>
      <c r="E37" s="31"/>
      <c r="F37" s="32"/>
      <c r="G37" s="46">
        <v>4851124644</v>
      </c>
      <c r="H37" s="33">
        <v>438042625</v>
      </c>
      <c r="I37" s="200">
        <f>G37+H37</f>
        <v>5289167269</v>
      </c>
      <c r="J37" s="201"/>
      <c r="K37" s="30"/>
      <c r="L37" s="32"/>
    </row>
    <row r="38" spans="1:22" s="13" customFormat="1" ht="21" customHeight="1">
      <c r="A38" s="45">
        <v>5</v>
      </c>
      <c r="B38" s="30" t="s">
        <v>54</v>
      </c>
      <c r="C38" s="31"/>
      <c r="D38" s="31"/>
      <c r="E38" s="31"/>
      <c r="F38" s="32"/>
      <c r="G38" s="46">
        <v>1024601928</v>
      </c>
      <c r="H38" s="33">
        <v>734115700</v>
      </c>
      <c r="I38" s="200">
        <f t="shared" si="6"/>
        <v>1758717628</v>
      </c>
      <c r="J38" s="201"/>
      <c r="K38" s="30"/>
      <c r="L38" s="32"/>
    </row>
    <row r="39" spans="1:22" s="12" customFormat="1" ht="21" customHeight="1">
      <c r="A39" s="25"/>
      <c r="B39" s="179" t="s">
        <v>55</v>
      </c>
      <c r="C39" s="180"/>
      <c r="D39" s="180"/>
      <c r="E39" s="180"/>
      <c r="F39" s="181"/>
      <c r="G39" s="48">
        <f>SUM(G34:G38)</f>
        <v>8170431096</v>
      </c>
      <c r="H39" s="28">
        <f>SUM(H34:H38)</f>
        <v>1858932910</v>
      </c>
      <c r="I39" s="202">
        <f>SUM(I34:J38)</f>
        <v>10029364006</v>
      </c>
      <c r="J39" s="202"/>
      <c r="K39" s="25"/>
      <c r="L39" s="27"/>
    </row>
    <row r="40" spans="1:22" s="13" customFormat="1" ht="12" customHeight="1"/>
    <row r="41" spans="1:22" s="14" customFormat="1" ht="21" customHeight="1">
      <c r="A41" s="126" t="s">
        <v>56</v>
      </c>
      <c r="B41" s="187" t="s">
        <v>57</v>
      </c>
      <c r="C41" s="188"/>
      <c r="D41" s="188"/>
      <c r="E41" s="188"/>
      <c r="F41" s="189"/>
      <c r="G41" s="50" t="s">
        <v>46</v>
      </c>
      <c r="H41" s="128" t="s">
        <v>47</v>
      </c>
      <c r="I41" s="190" t="s">
        <v>48</v>
      </c>
      <c r="J41" s="191"/>
      <c r="K41" s="192" t="s">
        <v>49</v>
      </c>
      <c r="L41" s="191"/>
    </row>
    <row r="42" spans="1:22" s="14" customFormat="1" ht="21" customHeight="1">
      <c r="A42" s="126"/>
      <c r="B42" s="30" t="s">
        <v>57</v>
      </c>
      <c r="C42" s="31"/>
      <c r="D42" s="31"/>
      <c r="E42" s="31"/>
      <c r="F42" s="32"/>
      <c r="G42" s="33">
        <v>-118900</v>
      </c>
      <c r="H42" s="33">
        <v>0</v>
      </c>
      <c r="I42" s="200">
        <f>G42+H42</f>
        <v>-118900</v>
      </c>
      <c r="J42" s="201"/>
      <c r="K42" s="128"/>
      <c r="L42" s="127"/>
      <c r="P42" s="119">
        <f>I37-4851124644</f>
        <v>438042625</v>
      </c>
    </row>
    <row r="43" spans="1:22" s="13" customFormat="1" ht="21" customHeight="1">
      <c r="A43" s="30"/>
      <c r="B43" s="30" t="s">
        <v>58</v>
      </c>
      <c r="C43" s="31"/>
      <c r="D43" s="31"/>
      <c r="E43" s="31"/>
      <c r="F43" s="32"/>
      <c r="G43" s="33">
        <v>0</v>
      </c>
      <c r="H43" s="33">
        <v>0</v>
      </c>
      <c r="I43" s="200">
        <f>G43+H43</f>
        <v>0</v>
      </c>
      <c r="J43" s="201"/>
      <c r="K43" s="193"/>
      <c r="L43" s="194"/>
    </row>
    <row r="44" spans="1:22" s="13" customFormat="1" ht="12" customHeight="1">
      <c r="B44" s="52"/>
      <c r="C44" s="52"/>
      <c r="D44" s="52"/>
      <c r="E44" s="52"/>
      <c r="F44" s="52"/>
    </row>
    <row r="45" spans="1:22" s="14" customFormat="1" ht="21" customHeight="1">
      <c r="A45" s="123" t="s">
        <v>59</v>
      </c>
      <c r="B45" s="182" t="s">
        <v>60</v>
      </c>
      <c r="C45" s="183"/>
      <c r="D45" s="183"/>
      <c r="E45" s="183"/>
      <c r="F45" s="183"/>
      <c r="G45" s="124"/>
      <c r="H45" s="125"/>
      <c r="I45" s="179" t="s">
        <v>61</v>
      </c>
      <c r="J45" s="181"/>
      <c r="K45" s="180" t="s">
        <v>49</v>
      </c>
      <c r="L45" s="181"/>
    </row>
    <row r="46" spans="1:22" s="13" customFormat="1" ht="21.75" customHeight="1">
      <c r="A46" s="45">
        <v>1</v>
      </c>
      <c r="B46" s="30" t="s">
        <v>62</v>
      </c>
      <c r="C46" s="31"/>
      <c r="D46" s="31"/>
      <c r="E46" s="31"/>
      <c r="F46" s="31"/>
      <c r="G46" s="31"/>
      <c r="H46" s="32"/>
      <c r="I46" s="200">
        <v>0</v>
      </c>
      <c r="J46" s="201"/>
      <c r="K46" s="31"/>
      <c r="L46" s="32"/>
      <c r="O46" s="99"/>
      <c r="T46" s="195" t="s">
        <v>66</v>
      </c>
      <c r="U46" s="195"/>
      <c r="V46" s="195"/>
    </row>
    <row r="47" spans="1:22" s="13" customFormat="1" ht="21" customHeight="1">
      <c r="A47" s="45">
        <v>2</v>
      </c>
      <c r="B47" s="30" t="s">
        <v>63</v>
      </c>
      <c r="C47" s="31"/>
      <c r="D47" s="31"/>
      <c r="E47" s="31"/>
      <c r="F47" s="31"/>
      <c r="G47" s="31"/>
      <c r="H47" s="32"/>
      <c r="I47" s="200">
        <f>I34+I35+I38-H21+I42</f>
        <v>550443660</v>
      </c>
      <c r="J47" s="201"/>
      <c r="K47" s="31"/>
      <c r="L47" s="32"/>
      <c r="T47" s="64"/>
      <c r="U47" s="65"/>
      <c r="V47" s="15"/>
    </row>
    <row r="48" spans="1:22" s="15" customFormat="1" ht="29.25" customHeight="1">
      <c r="F48" s="53"/>
      <c r="G48" s="53"/>
      <c r="H48" s="54"/>
      <c r="O48" s="196"/>
      <c r="P48" s="196"/>
      <c r="Q48" s="196"/>
      <c r="T48" s="64"/>
      <c r="U48" s="65"/>
    </row>
    <row r="49" spans="6:22" s="15" customFormat="1" ht="15.75">
      <c r="F49" s="53"/>
      <c r="G49" s="53"/>
      <c r="H49" s="53"/>
      <c r="J49" s="196" t="s">
        <v>106</v>
      </c>
      <c r="K49" s="196"/>
      <c r="L49" s="196"/>
      <c r="T49" s="64"/>
      <c r="U49" s="65"/>
    </row>
    <row r="50" spans="6:22" s="15" customFormat="1" ht="15.75">
      <c r="F50" s="55"/>
      <c r="G50" s="53"/>
      <c r="H50" s="53"/>
      <c r="J50" s="197" t="s">
        <v>64</v>
      </c>
      <c r="K50" s="197"/>
      <c r="L50" s="197"/>
      <c r="T50" s="64"/>
      <c r="U50" s="65"/>
    </row>
    <row r="51" spans="6:22" s="15" customFormat="1" ht="15.75">
      <c r="F51" s="53"/>
      <c r="G51" s="53"/>
      <c r="H51" s="53"/>
      <c r="J51" s="109"/>
      <c r="K51" s="109"/>
      <c r="L51" s="109"/>
      <c r="T51" s="198" t="s">
        <v>69</v>
      </c>
      <c r="U51" s="198"/>
      <c r="V51" s="198"/>
    </row>
    <row r="52" spans="6:22" s="15" customFormat="1" ht="15.75">
      <c r="F52" s="54"/>
      <c r="G52" s="53"/>
      <c r="H52" s="53"/>
      <c r="J52" s="109"/>
      <c r="K52" s="109"/>
      <c r="L52" s="109"/>
      <c r="T52" s="195" t="s">
        <v>70</v>
      </c>
      <c r="U52" s="195"/>
      <c r="V52" s="195"/>
    </row>
    <row r="53" spans="6:22" s="15" customFormat="1" ht="15.75">
      <c r="G53" s="53"/>
      <c r="H53" s="53"/>
      <c r="J53" s="109"/>
      <c r="K53" s="109"/>
      <c r="L53" s="109"/>
    </row>
    <row r="54" spans="6:22" s="15" customFormat="1" ht="15.75">
      <c r="F54" s="53"/>
      <c r="G54" s="53"/>
      <c r="H54" s="53"/>
      <c r="J54" s="109"/>
      <c r="K54" s="109"/>
      <c r="L54" s="109"/>
    </row>
    <row r="55" spans="6:22" s="15" customFormat="1" ht="15.75">
      <c r="F55" s="53"/>
      <c r="G55" s="54"/>
      <c r="J55" s="199" t="s">
        <v>67</v>
      </c>
      <c r="K55" s="197"/>
      <c r="L55" s="197"/>
    </row>
    <row r="56" spans="6:22" s="15" customFormat="1" ht="15.75">
      <c r="F56" s="53"/>
      <c r="J56" s="196" t="s">
        <v>68</v>
      </c>
      <c r="K56" s="196"/>
      <c r="L56" s="196"/>
    </row>
    <row r="57" spans="6:22" s="15" customFormat="1" ht="15.75"/>
  </sheetData>
  <mergeCells count="47">
    <mergeCell ref="A7:A8"/>
    <mergeCell ref="B7:F8"/>
    <mergeCell ref="G7:G8"/>
    <mergeCell ref="H7:H8"/>
    <mergeCell ref="I7:I8"/>
    <mergeCell ref="A1:L1"/>
    <mergeCell ref="A2:L2"/>
    <mergeCell ref="A3:L3"/>
    <mergeCell ref="A4:L4"/>
    <mergeCell ref="B5:J5"/>
    <mergeCell ref="I34:J34"/>
    <mergeCell ref="J7:J8"/>
    <mergeCell ref="K7:K8"/>
    <mergeCell ref="L7:L8"/>
    <mergeCell ref="B9:F9"/>
    <mergeCell ref="B14:F14"/>
    <mergeCell ref="B15:F15"/>
    <mergeCell ref="B30:F30"/>
    <mergeCell ref="B31:F31"/>
    <mergeCell ref="B33:F33"/>
    <mergeCell ref="I33:J33"/>
    <mergeCell ref="K33:L33"/>
    <mergeCell ref="B45:F45"/>
    <mergeCell ref="I45:J45"/>
    <mergeCell ref="K45:L45"/>
    <mergeCell ref="I46:J46"/>
    <mergeCell ref="I35:J35"/>
    <mergeCell ref="I36:J36"/>
    <mergeCell ref="I37:J37"/>
    <mergeCell ref="I38:J38"/>
    <mergeCell ref="B39:F39"/>
    <mergeCell ref="I39:J39"/>
    <mergeCell ref="B41:F41"/>
    <mergeCell ref="I41:J41"/>
    <mergeCell ref="K41:L41"/>
    <mergeCell ref="I42:J42"/>
    <mergeCell ref="I43:J43"/>
    <mergeCell ref="K43:L43"/>
    <mergeCell ref="T46:V46"/>
    <mergeCell ref="J56:L56"/>
    <mergeCell ref="O48:Q48"/>
    <mergeCell ref="J49:L49"/>
    <mergeCell ref="J50:L50"/>
    <mergeCell ref="T51:V51"/>
    <mergeCell ref="T52:V52"/>
    <mergeCell ref="J55:L55"/>
    <mergeCell ref="I47:J47"/>
  </mergeCells>
  <printOptions horizontalCentered="1"/>
  <pageMargins left="0.39370078740157483" right="0.19685039370078741" top="0.74803149606299213" bottom="0.74803149606299213" header="0.31496062992125984" footer="0.31496062992125984"/>
  <pageSetup paperSize="9" scale="5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7"/>
  <sheetViews>
    <sheetView view="pageBreakPreview" topLeftCell="A17" zoomScale="80" zoomScaleNormal="100" zoomScaleSheetLayoutView="80" workbookViewId="0">
      <selection activeCell="I37" sqref="I37:J37"/>
    </sheetView>
  </sheetViews>
  <sheetFormatPr defaultColWidth="9.140625" defaultRowHeight="15"/>
  <cols>
    <col min="1" max="1" width="14.28515625" style="16" customWidth="1"/>
    <col min="2" max="5" width="9.140625" style="16"/>
    <col min="6" max="6" width="15.140625" style="16" customWidth="1"/>
    <col min="7" max="7" width="19" style="16" customWidth="1"/>
    <col min="8" max="8" width="17.85546875" style="16" customWidth="1"/>
    <col min="9" max="9" width="10.42578125" style="16" customWidth="1"/>
    <col min="10" max="10" width="24.42578125" style="16" customWidth="1"/>
    <col min="11" max="11" width="10" style="16" customWidth="1"/>
    <col min="12" max="12" width="19.140625" style="16" customWidth="1"/>
    <col min="13" max="13" width="9.140625" style="16"/>
    <col min="14" max="15" width="17" style="16" bestFit="1" customWidth="1"/>
    <col min="16" max="16" width="15.85546875" style="16" bestFit="1" customWidth="1"/>
    <col min="17" max="21" width="9.140625" style="16"/>
    <col min="22" max="22" width="13.5703125" style="16" customWidth="1"/>
    <col min="23" max="16384" width="9.140625" style="16"/>
  </cols>
  <sheetData>
    <row r="1" spans="1:12" s="9" customFormat="1" ht="18.75">
      <c r="A1" s="167" t="s">
        <v>0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</row>
    <row r="2" spans="1:12" s="9" customFormat="1" ht="23.25">
      <c r="A2" s="168" t="s">
        <v>1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</row>
    <row r="3" spans="1:12" s="9" customFormat="1" ht="18.75">
      <c r="A3" s="167" t="s">
        <v>2</v>
      </c>
      <c r="B3" s="167"/>
      <c r="C3" s="167"/>
      <c r="D3" s="167"/>
      <c r="E3" s="167"/>
      <c r="F3" s="167"/>
      <c r="G3" s="167"/>
      <c r="H3" s="167"/>
      <c r="I3" s="167"/>
      <c r="J3" s="167"/>
      <c r="K3" s="167"/>
      <c r="L3" s="167"/>
    </row>
    <row r="4" spans="1:12" s="9" customFormat="1" ht="18.75">
      <c r="A4" s="167" t="s">
        <v>103</v>
      </c>
      <c r="B4" s="167"/>
      <c r="C4" s="167"/>
      <c r="D4" s="167"/>
      <c r="E4" s="167"/>
      <c r="F4" s="167"/>
      <c r="G4" s="167"/>
      <c r="H4" s="167"/>
      <c r="I4" s="167"/>
      <c r="J4" s="167"/>
      <c r="K4" s="167"/>
      <c r="L4" s="167"/>
    </row>
    <row r="5" spans="1:12" s="9" customFormat="1">
      <c r="B5" s="169"/>
      <c r="C5" s="169"/>
      <c r="D5" s="169"/>
      <c r="E5" s="169"/>
      <c r="F5" s="169"/>
      <c r="G5" s="169"/>
      <c r="H5" s="169"/>
      <c r="I5" s="169"/>
      <c r="J5" s="169"/>
      <c r="K5" s="110"/>
    </row>
    <row r="6" spans="1:12" s="9" customFormat="1">
      <c r="B6" s="16"/>
      <c r="C6" s="16"/>
      <c r="D6" s="16"/>
      <c r="E6" s="16"/>
      <c r="F6" s="16"/>
      <c r="G6" s="16"/>
      <c r="H6" s="16"/>
      <c r="I6" s="16"/>
      <c r="J6" s="16"/>
      <c r="K6" s="16"/>
    </row>
    <row r="7" spans="1:12" s="10" customFormat="1" ht="28.5" customHeight="1">
      <c r="A7" s="157" t="s">
        <v>4</v>
      </c>
      <c r="B7" s="159" t="s">
        <v>5</v>
      </c>
      <c r="C7" s="160"/>
      <c r="D7" s="160"/>
      <c r="E7" s="160"/>
      <c r="F7" s="161"/>
      <c r="G7" s="157" t="s">
        <v>98</v>
      </c>
      <c r="H7" s="159" t="s">
        <v>7</v>
      </c>
      <c r="I7" s="165" t="s">
        <v>8</v>
      </c>
      <c r="J7" s="159" t="s">
        <v>9</v>
      </c>
      <c r="K7" s="165" t="s">
        <v>8</v>
      </c>
      <c r="L7" s="172" t="s">
        <v>10</v>
      </c>
    </row>
    <row r="8" spans="1:12" s="10" customFormat="1" ht="15.75" customHeight="1">
      <c r="A8" s="158"/>
      <c r="B8" s="162"/>
      <c r="C8" s="163"/>
      <c r="D8" s="163"/>
      <c r="E8" s="163"/>
      <c r="F8" s="164"/>
      <c r="G8" s="158"/>
      <c r="H8" s="162"/>
      <c r="I8" s="166"/>
      <c r="J8" s="162"/>
      <c r="K8" s="166"/>
      <c r="L8" s="172"/>
    </row>
    <row r="9" spans="1:12" s="11" customFormat="1" ht="8.25" customHeight="1">
      <c r="A9" s="18">
        <v>1</v>
      </c>
      <c r="B9" s="173">
        <v>2</v>
      </c>
      <c r="C9" s="174"/>
      <c r="D9" s="174"/>
      <c r="E9" s="174"/>
      <c r="F9" s="175"/>
      <c r="G9" s="111">
        <v>3</v>
      </c>
      <c r="H9" s="18">
        <v>4</v>
      </c>
      <c r="I9" s="112">
        <v>5</v>
      </c>
      <c r="J9" s="18">
        <v>6</v>
      </c>
      <c r="K9" s="112">
        <v>7</v>
      </c>
      <c r="L9" s="18">
        <v>8</v>
      </c>
    </row>
    <row r="10" spans="1:12" s="12" customFormat="1" ht="21" customHeight="1">
      <c r="A10" s="21">
        <v>1</v>
      </c>
      <c r="B10" s="22" t="s">
        <v>11</v>
      </c>
      <c r="C10" s="23"/>
      <c r="D10" s="23"/>
      <c r="E10" s="23"/>
      <c r="F10" s="23"/>
      <c r="G10" s="24">
        <v>0</v>
      </c>
      <c r="H10" s="24">
        <f t="shared" ref="H10:J10" si="0">H11</f>
        <v>0</v>
      </c>
      <c r="I10" s="56">
        <v>0</v>
      </c>
      <c r="J10" s="24">
        <f t="shared" si="0"/>
        <v>0</v>
      </c>
      <c r="K10" s="56">
        <v>0</v>
      </c>
      <c r="L10" s="43"/>
    </row>
    <row r="11" spans="1:12" s="12" customFormat="1" ht="21" customHeight="1">
      <c r="A11" s="21">
        <v>1.1000000000000001</v>
      </c>
      <c r="B11" s="25" t="s">
        <v>12</v>
      </c>
      <c r="C11" s="26"/>
      <c r="D11" s="26"/>
      <c r="E11" s="26"/>
      <c r="F11" s="27"/>
      <c r="G11" s="28">
        <f>SUM(G12:G14)</f>
        <v>0</v>
      </c>
      <c r="H11" s="28">
        <f>SUM(H12:H14)</f>
        <v>0</v>
      </c>
      <c r="I11" s="56">
        <v>0</v>
      </c>
      <c r="J11" s="28">
        <f>SUM(J12:J14)</f>
        <v>0</v>
      </c>
      <c r="K11" s="56">
        <v>0</v>
      </c>
      <c r="L11" s="43"/>
    </row>
    <row r="12" spans="1:12" s="12" customFormat="1" ht="21" customHeight="1">
      <c r="A12" s="29" t="s">
        <v>13</v>
      </c>
      <c r="B12" s="30" t="s">
        <v>14</v>
      </c>
      <c r="C12" s="26"/>
      <c r="D12" s="26"/>
      <c r="E12" s="26"/>
      <c r="F12" s="27"/>
      <c r="G12" s="28">
        <v>0</v>
      </c>
      <c r="H12" s="28">
        <v>0</v>
      </c>
      <c r="I12" s="28">
        <v>0</v>
      </c>
      <c r="J12" s="28">
        <f>G12-H12</f>
        <v>0</v>
      </c>
      <c r="K12" s="28">
        <v>0</v>
      </c>
      <c r="L12" s="43"/>
    </row>
    <row r="13" spans="1:12" s="13" customFormat="1" ht="21" customHeight="1">
      <c r="A13" s="29" t="s">
        <v>15</v>
      </c>
      <c r="B13" s="30" t="s">
        <v>16</v>
      </c>
      <c r="C13" s="31"/>
      <c r="D13" s="31"/>
      <c r="E13" s="31"/>
      <c r="F13" s="32"/>
      <c r="G13" s="33">
        <v>0</v>
      </c>
      <c r="H13" s="33">
        <v>0</v>
      </c>
      <c r="I13" s="56">
        <v>0</v>
      </c>
      <c r="J13" s="33">
        <f t="shared" ref="J13:J15" si="1">G13-H13</f>
        <v>0</v>
      </c>
      <c r="K13" s="57">
        <v>0</v>
      </c>
      <c r="L13" s="58"/>
    </row>
    <row r="14" spans="1:12" s="13" customFormat="1" ht="42" customHeight="1">
      <c r="A14" s="29" t="s">
        <v>17</v>
      </c>
      <c r="B14" s="176" t="s">
        <v>18</v>
      </c>
      <c r="C14" s="177"/>
      <c r="D14" s="177"/>
      <c r="E14" s="177"/>
      <c r="F14" s="178"/>
      <c r="G14" s="33"/>
      <c r="H14" s="33"/>
      <c r="I14" s="28">
        <v>0</v>
      </c>
      <c r="J14" s="28">
        <f t="shared" si="1"/>
        <v>0</v>
      </c>
      <c r="K14" s="28">
        <v>0</v>
      </c>
      <c r="L14" s="58"/>
    </row>
    <row r="15" spans="1:12" s="13" customFormat="1" ht="21" customHeight="1">
      <c r="A15" s="29"/>
      <c r="B15" s="179" t="s">
        <v>19</v>
      </c>
      <c r="C15" s="180"/>
      <c r="D15" s="180"/>
      <c r="E15" s="180"/>
      <c r="F15" s="181"/>
      <c r="G15" s="28">
        <f>SUM(G12:G14)</f>
        <v>0</v>
      </c>
      <c r="H15" s="28">
        <f>SUM(H12:H14)</f>
        <v>0</v>
      </c>
      <c r="I15" s="56">
        <v>0</v>
      </c>
      <c r="J15" s="28">
        <f t="shared" si="1"/>
        <v>0</v>
      </c>
      <c r="K15" s="56">
        <v>0</v>
      </c>
      <c r="L15" s="58"/>
    </row>
    <row r="16" spans="1:12" s="12" customFormat="1" ht="21" customHeight="1">
      <c r="A16" s="21">
        <v>2</v>
      </c>
      <c r="B16" s="25" t="s">
        <v>20</v>
      </c>
      <c r="C16" s="26"/>
      <c r="D16" s="26"/>
      <c r="E16" s="26"/>
      <c r="F16" s="27"/>
      <c r="G16" s="28">
        <f>G17+G21</f>
        <v>17941053768</v>
      </c>
      <c r="H16" s="28">
        <f>H17+H21</f>
        <v>8067086781</v>
      </c>
      <c r="I16" s="56">
        <f t="shared" ref="I16:I21" si="2">H16/G16*100</f>
        <v>44.964397773494255</v>
      </c>
      <c r="J16" s="28">
        <f>G16-H16</f>
        <v>9873966987</v>
      </c>
      <c r="K16" s="56">
        <f>J16/G16*100</f>
        <v>55.035602226505745</v>
      </c>
      <c r="L16" s="43"/>
    </row>
    <row r="17" spans="1:22" s="12" customFormat="1" ht="21" customHeight="1">
      <c r="A17" s="21" t="s">
        <v>21</v>
      </c>
      <c r="B17" s="25" t="s">
        <v>22</v>
      </c>
      <c r="C17" s="26"/>
      <c r="D17" s="26"/>
      <c r="E17" s="26"/>
      <c r="F17" s="27"/>
      <c r="G17" s="28">
        <f>G18</f>
        <v>7907082017</v>
      </c>
      <c r="H17" s="28">
        <f>H18</f>
        <v>4851124644</v>
      </c>
      <c r="I17" s="56">
        <f t="shared" si="2"/>
        <v>61.351641902413824</v>
      </c>
      <c r="J17" s="28">
        <f>G17-H17</f>
        <v>3055957373</v>
      </c>
      <c r="K17" s="56">
        <f>J17/G17*100</f>
        <v>38.648358097586176</v>
      </c>
      <c r="L17" s="43"/>
    </row>
    <row r="18" spans="1:22" s="13" customFormat="1" ht="21" customHeight="1">
      <c r="A18" s="29" t="s">
        <v>23</v>
      </c>
      <c r="B18" s="30" t="s">
        <v>24</v>
      </c>
      <c r="C18" s="31"/>
      <c r="D18" s="31"/>
      <c r="E18" s="31"/>
      <c r="F18" s="32"/>
      <c r="G18" s="33">
        <f>SUM(G19:G20)</f>
        <v>7907082017</v>
      </c>
      <c r="H18" s="33">
        <f>SUM(H19:H20)</f>
        <v>4851124644</v>
      </c>
      <c r="I18" s="57">
        <f t="shared" si="2"/>
        <v>61.351641902413824</v>
      </c>
      <c r="J18" s="33">
        <f>SUM(J19:J20)</f>
        <v>3055957373</v>
      </c>
      <c r="K18" s="57">
        <f>J18/G18*100</f>
        <v>38.648358097586176</v>
      </c>
      <c r="L18" s="59"/>
      <c r="V18" s="66"/>
    </row>
    <row r="19" spans="1:22" s="13" customFormat="1" ht="21" customHeight="1">
      <c r="A19" s="29" t="s">
        <v>25</v>
      </c>
      <c r="B19" s="30" t="s">
        <v>26</v>
      </c>
      <c r="C19" s="31"/>
      <c r="D19" s="31"/>
      <c r="E19" s="31"/>
      <c r="F19" s="32"/>
      <c r="G19" s="33">
        <v>6014820017</v>
      </c>
      <c r="H19" s="33">
        <v>3505719121</v>
      </c>
      <c r="I19" s="57">
        <f t="shared" si="2"/>
        <v>58.284688670510555</v>
      </c>
      <c r="J19" s="33">
        <f>G19-H19</f>
        <v>2509100896</v>
      </c>
      <c r="K19" s="57">
        <f>J19/G19*100</f>
        <v>41.715311329489445</v>
      </c>
      <c r="L19" s="59"/>
    </row>
    <row r="20" spans="1:22" s="13" customFormat="1" ht="21" customHeight="1">
      <c r="A20" s="29" t="s">
        <v>27</v>
      </c>
      <c r="B20" s="30" t="s">
        <v>28</v>
      </c>
      <c r="C20" s="31"/>
      <c r="D20" s="31"/>
      <c r="E20" s="31"/>
      <c r="F20" s="32"/>
      <c r="G20" s="33">
        <v>1892262000</v>
      </c>
      <c r="H20" s="33">
        <v>1345405523</v>
      </c>
      <c r="I20" s="57">
        <f t="shared" si="2"/>
        <v>71.100382663711471</v>
      </c>
      <c r="J20" s="33">
        <f>G20-H20</f>
        <v>546856477</v>
      </c>
      <c r="K20" s="57">
        <f>J20/G20*100</f>
        <v>28.899617336288525</v>
      </c>
      <c r="L20" s="59"/>
    </row>
    <row r="21" spans="1:22" s="12" customFormat="1" ht="21" customHeight="1">
      <c r="A21" s="21" t="s">
        <v>29</v>
      </c>
      <c r="B21" s="25" t="s">
        <v>30</v>
      </c>
      <c r="C21" s="26"/>
      <c r="D21" s="26"/>
      <c r="E21" s="26"/>
      <c r="F21" s="27"/>
      <c r="G21" s="28">
        <f>SUM(G22:G24)</f>
        <v>10033971751</v>
      </c>
      <c r="H21" s="28">
        <f>SUM(H22:H24)</f>
        <v>3215962137</v>
      </c>
      <c r="I21" s="56">
        <f t="shared" si="2"/>
        <v>32.050739396186685</v>
      </c>
      <c r="J21" s="28">
        <f>G21-H21</f>
        <v>6818009614</v>
      </c>
      <c r="K21" s="56">
        <f t="shared" ref="K21:K31" si="3">J21/G21*100</f>
        <v>67.949260603813315</v>
      </c>
      <c r="L21" s="60"/>
    </row>
    <row r="22" spans="1:22" s="13" customFormat="1" ht="21" customHeight="1">
      <c r="A22" s="29" t="s">
        <v>31</v>
      </c>
      <c r="B22" s="30" t="s">
        <v>32</v>
      </c>
      <c r="C22" s="31"/>
      <c r="D22" s="31"/>
      <c r="E22" s="31"/>
      <c r="F22" s="32"/>
      <c r="G22" s="33">
        <v>0</v>
      </c>
      <c r="H22" s="33">
        <v>0</v>
      </c>
      <c r="I22" s="56">
        <v>0</v>
      </c>
      <c r="J22" s="33">
        <f t="shared" ref="J22:J31" si="4">G22-H22</f>
        <v>0</v>
      </c>
      <c r="K22" s="56">
        <v>0</v>
      </c>
      <c r="L22" s="58"/>
    </row>
    <row r="23" spans="1:22" s="13" customFormat="1" ht="21" customHeight="1">
      <c r="A23" s="29" t="s">
        <v>33</v>
      </c>
      <c r="B23" s="30" t="s">
        <v>34</v>
      </c>
      <c r="C23" s="31"/>
      <c r="D23" s="31"/>
      <c r="E23" s="31"/>
      <c r="F23" s="32"/>
      <c r="G23" s="33">
        <v>8415746669</v>
      </c>
      <c r="H23" s="33">
        <v>2814351137</v>
      </c>
      <c r="I23" s="87">
        <f>H23/G23*100</f>
        <v>33.441490668520977</v>
      </c>
      <c r="J23" s="33">
        <f t="shared" si="4"/>
        <v>5601395532</v>
      </c>
      <c r="K23" s="57">
        <f t="shared" si="3"/>
        <v>66.558509331479016</v>
      </c>
      <c r="L23" s="58"/>
    </row>
    <row r="24" spans="1:22" s="13" customFormat="1" ht="21" customHeight="1">
      <c r="A24" s="29" t="s">
        <v>35</v>
      </c>
      <c r="B24" s="30" t="s">
        <v>36</v>
      </c>
      <c r="C24" s="31"/>
      <c r="D24" s="31"/>
      <c r="E24" s="31"/>
      <c r="F24" s="32"/>
      <c r="G24" s="33">
        <f>SUM(G25:G29)</f>
        <v>1618225082</v>
      </c>
      <c r="H24" s="33">
        <f>SUM(H25:H29)</f>
        <v>401611000</v>
      </c>
      <c r="I24" s="87">
        <f>H24/G24*100</f>
        <v>24.817993767816287</v>
      </c>
      <c r="J24" s="33">
        <f t="shared" si="4"/>
        <v>1216614082</v>
      </c>
      <c r="K24" s="57">
        <f t="shared" si="3"/>
        <v>75.182006232183724</v>
      </c>
      <c r="L24" s="58"/>
      <c r="N24" s="13">
        <v>1618225082</v>
      </c>
    </row>
    <row r="25" spans="1:22" s="13" customFormat="1" ht="21" customHeight="1">
      <c r="A25" s="29"/>
      <c r="B25" s="30" t="s">
        <v>37</v>
      </c>
      <c r="C25" s="31"/>
      <c r="D25" s="31"/>
      <c r="E25" s="31"/>
      <c r="F25" s="37"/>
      <c r="G25" s="33">
        <v>0</v>
      </c>
      <c r="H25" s="33">
        <v>0</v>
      </c>
      <c r="I25" s="56">
        <v>0</v>
      </c>
      <c r="J25" s="33">
        <f t="shared" si="4"/>
        <v>0</v>
      </c>
      <c r="K25" s="56">
        <v>0</v>
      </c>
      <c r="L25" s="58"/>
    </row>
    <row r="26" spans="1:22" s="13" customFormat="1" ht="21" customHeight="1">
      <c r="A26" s="29"/>
      <c r="B26" s="30" t="s">
        <v>38</v>
      </c>
      <c r="C26" s="31"/>
      <c r="D26" s="31"/>
      <c r="E26" s="31"/>
      <c r="F26" s="37"/>
      <c r="G26" s="33">
        <v>418225082</v>
      </c>
      <c r="H26" s="33">
        <v>337004000</v>
      </c>
      <c r="I26" s="56">
        <v>0</v>
      </c>
      <c r="J26" s="33">
        <f t="shared" si="4"/>
        <v>81221082</v>
      </c>
      <c r="K26" s="56">
        <v>0</v>
      </c>
      <c r="L26" s="61"/>
    </row>
    <row r="27" spans="1:22" s="13" customFormat="1" ht="21" customHeight="1">
      <c r="A27" s="29"/>
      <c r="B27" s="30" t="s">
        <v>39</v>
      </c>
      <c r="C27" s="31"/>
      <c r="D27" s="31"/>
      <c r="E27" s="31"/>
      <c r="F27" s="37"/>
      <c r="G27" s="33">
        <v>1200000000</v>
      </c>
      <c r="H27" s="33">
        <v>64607000</v>
      </c>
      <c r="I27" s="56">
        <v>0</v>
      </c>
      <c r="J27" s="33">
        <f t="shared" si="4"/>
        <v>1135393000</v>
      </c>
      <c r="K27" s="56">
        <v>0</v>
      </c>
      <c r="L27" s="61"/>
      <c r="R27" s="13">
        <f>751278803-H21</f>
        <v>-2464683334</v>
      </c>
    </row>
    <row r="28" spans="1:22" s="13" customFormat="1" ht="21" customHeight="1">
      <c r="A28" s="29"/>
      <c r="B28" s="30" t="s">
        <v>40</v>
      </c>
      <c r="C28" s="31"/>
      <c r="D28" s="31"/>
      <c r="E28" s="31"/>
      <c r="F28" s="32"/>
      <c r="G28" s="33">
        <v>0</v>
      </c>
      <c r="H28" s="33">
        <v>0</v>
      </c>
      <c r="I28" s="56">
        <v>0</v>
      </c>
      <c r="J28" s="33">
        <f t="shared" si="4"/>
        <v>0</v>
      </c>
      <c r="K28" s="56">
        <v>0</v>
      </c>
      <c r="L28" s="62"/>
    </row>
    <row r="29" spans="1:22" s="13" customFormat="1" ht="21" customHeight="1">
      <c r="A29" s="29"/>
      <c r="B29" s="38" t="s">
        <v>41</v>
      </c>
      <c r="C29" s="39"/>
      <c r="D29" s="39"/>
      <c r="E29" s="39"/>
      <c r="F29" s="40"/>
      <c r="G29" s="41">
        <v>0</v>
      </c>
      <c r="H29" s="42">
        <v>0</v>
      </c>
      <c r="I29" s="56">
        <v>0</v>
      </c>
      <c r="J29" s="33">
        <f t="shared" si="4"/>
        <v>0</v>
      </c>
      <c r="K29" s="56">
        <v>0</v>
      </c>
      <c r="L29" s="58"/>
    </row>
    <row r="30" spans="1:22" s="12" customFormat="1" ht="21" customHeight="1">
      <c r="A30" s="43"/>
      <c r="B30" s="179" t="s">
        <v>42</v>
      </c>
      <c r="C30" s="180"/>
      <c r="D30" s="180"/>
      <c r="E30" s="180"/>
      <c r="F30" s="181"/>
      <c r="G30" s="28">
        <f>G17+G21</f>
        <v>17941053768</v>
      </c>
      <c r="H30" s="28">
        <f>H17+H21</f>
        <v>8067086781</v>
      </c>
      <c r="I30" s="56">
        <f>H30/G30*100</f>
        <v>44.964397773494255</v>
      </c>
      <c r="J30" s="28">
        <f t="shared" si="4"/>
        <v>9873966987</v>
      </c>
      <c r="K30" s="56">
        <f t="shared" si="3"/>
        <v>55.035602226505745</v>
      </c>
      <c r="L30" s="60"/>
    </row>
    <row r="31" spans="1:22" s="12" customFormat="1" ht="21" customHeight="1">
      <c r="A31" s="43"/>
      <c r="B31" s="179" t="s">
        <v>43</v>
      </c>
      <c r="C31" s="180"/>
      <c r="D31" s="180"/>
      <c r="E31" s="180"/>
      <c r="F31" s="181"/>
      <c r="G31" s="28">
        <f>G15-G30</f>
        <v>-17941053768</v>
      </c>
      <c r="H31" s="28">
        <f>H15-H30</f>
        <v>-8067086781</v>
      </c>
      <c r="I31" s="56">
        <f t="shared" ref="I31" si="5">H31/G31*100</f>
        <v>44.964397773494255</v>
      </c>
      <c r="J31" s="28">
        <f t="shared" si="4"/>
        <v>-9873966987</v>
      </c>
      <c r="K31" s="56">
        <f t="shared" si="3"/>
        <v>55.035602226505745</v>
      </c>
      <c r="L31" s="60"/>
    </row>
    <row r="32" spans="1:22" s="13" customFormat="1" ht="12" customHeight="1"/>
    <row r="33" spans="1:22" s="14" customFormat="1" ht="21" customHeight="1">
      <c r="A33" s="113" t="s">
        <v>44</v>
      </c>
      <c r="B33" s="179" t="s">
        <v>45</v>
      </c>
      <c r="C33" s="180"/>
      <c r="D33" s="180"/>
      <c r="E33" s="180"/>
      <c r="F33" s="181"/>
      <c r="G33" s="114" t="s">
        <v>46</v>
      </c>
      <c r="H33" s="44" t="s">
        <v>47</v>
      </c>
      <c r="I33" s="180" t="s">
        <v>48</v>
      </c>
      <c r="J33" s="180"/>
      <c r="K33" s="179" t="s">
        <v>49</v>
      </c>
      <c r="L33" s="181"/>
    </row>
    <row r="34" spans="1:22" s="13" customFormat="1" ht="21.75" customHeight="1">
      <c r="A34" s="45">
        <v>1</v>
      </c>
      <c r="B34" s="30" t="s">
        <v>50</v>
      </c>
      <c r="C34" s="31"/>
      <c r="D34" s="31"/>
      <c r="E34" s="31"/>
      <c r="F34" s="32"/>
      <c r="G34" s="46">
        <v>790000000</v>
      </c>
      <c r="H34" s="33">
        <v>0</v>
      </c>
      <c r="I34" s="200">
        <f t="shared" ref="I34:I38" si="6">G34+H34</f>
        <v>790000000</v>
      </c>
      <c r="J34" s="201"/>
      <c r="K34" s="30"/>
      <c r="L34" s="32"/>
      <c r="R34" s="13">
        <f>38721197-I47</f>
        <v>-64504218</v>
      </c>
    </row>
    <row r="35" spans="1:22" s="13" customFormat="1" ht="21" customHeight="1">
      <c r="A35" s="45">
        <v>2</v>
      </c>
      <c r="B35" s="30" t="s">
        <v>51</v>
      </c>
      <c r="C35" s="31"/>
      <c r="D35" s="31"/>
      <c r="E35" s="31"/>
      <c r="F35" s="32"/>
      <c r="G35" s="46">
        <f>751278803+753425721</f>
        <v>1504704524</v>
      </c>
      <c r="H35" s="47">
        <v>0</v>
      </c>
      <c r="I35" s="200">
        <f t="shared" si="6"/>
        <v>1504704524</v>
      </c>
      <c r="J35" s="201"/>
      <c r="K35" s="30"/>
      <c r="L35" s="32"/>
      <c r="N35" s="99">
        <f>G34+G35</f>
        <v>2294704524</v>
      </c>
    </row>
    <row r="36" spans="1:22" s="13" customFormat="1" ht="21" customHeight="1">
      <c r="A36" s="45">
        <v>3</v>
      </c>
      <c r="B36" s="30" t="s">
        <v>52</v>
      </c>
      <c r="C36" s="31"/>
      <c r="D36" s="31"/>
      <c r="E36" s="31"/>
      <c r="F36" s="32"/>
      <c r="G36" s="46">
        <v>0</v>
      </c>
      <c r="H36" s="33">
        <v>0</v>
      </c>
      <c r="I36" s="200">
        <f t="shared" si="6"/>
        <v>0</v>
      </c>
      <c r="J36" s="201"/>
      <c r="K36" s="30"/>
      <c r="L36" s="32"/>
    </row>
    <row r="37" spans="1:22" s="13" customFormat="1" ht="21" customHeight="1">
      <c r="A37" s="45">
        <v>4</v>
      </c>
      <c r="B37" s="30" t="s">
        <v>53</v>
      </c>
      <c r="C37" s="31"/>
      <c r="D37" s="31"/>
      <c r="E37" s="31"/>
      <c r="F37" s="32"/>
      <c r="G37" s="46">
        <f>3188382651+1241314324</f>
        <v>4429696975</v>
      </c>
      <c r="H37" s="33">
        <v>421427669</v>
      </c>
      <c r="I37" s="200">
        <f>G37+H37</f>
        <v>4851124644</v>
      </c>
      <c r="J37" s="201"/>
      <c r="K37" s="30"/>
      <c r="L37" s="32"/>
    </row>
    <row r="38" spans="1:22" s="13" customFormat="1" ht="21" customHeight="1">
      <c r="A38" s="45">
        <v>5</v>
      </c>
      <c r="B38" s="30" t="s">
        <v>54</v>
      </c>
      <c r="C38" s="31"/>
      <c r="D38" s="31"/>
      <c r="E38" s="31"/>
      <c r="F38" s="32"/>
      <c r="G38" s="46">
        <v>1024601928</v>
      </c>
      <c r="H38" s="33">
        <v>0</v>
      </c>
      <c r="I38" s="200">
        <f t="shared" si="6"/>
        <v>1024601928</v>
      </c>
      <c r="J38" s="201"/>
      <c r="K38" s="30"/>
      <c r="L38" s="32"/>
    </row>
    <row r="39" spans="1:22" s="12" customFormat="1" ht="21" customHeight="1">
      <c r="A39" s="25"/>
      <c r="B39" s="179" t="s">
        <v>55</v>
      </c>
      <c r="C39" s="180"/>
      <c r="D39" s="180"/>
      <c r="E39" s="180"/>
      <c r="F39" s="181"/>
      <c r="G39" s="48">
        <f>SUM(G34:G38)</f>
        <v>7749003427</v>
      </c>
      <c r="H39" s="28">
        <f>SUM(H34:H38)</f>
        <v>421427669</v>
      </c>
      <c r="I39" s="202">
        <f>SUM(I34:J38)</f>
        <v>8170431096</v>
      </c>
      <c r="J39" s="202"/>
      <c r="K39" s="25"/>
      <c r="L39" s="27"/>
    </row>
    <row r="40" spans="1:22" s="13" customFormat="1" ht="12" customHeight="1"/>
    <row r="41" spans="1:22" s="14" customFormat="1" ht="21" customHeight="1">
      <c r="A41" s="116" t="s">
        <v>56</v>
      </c>
      <c r="B41" s="187" t="s">
        <v>57</v>
      </c>
      <c r="C41" s="188"/>
      <c r="D41" s="188"/>
      <c r="E41" s="188"/>
      <c r="F41" s="189"/>
      <c r="G41" s="50" t="s">
        <v>46</v>
      </c>
      <c r="H41" s="118" t="s">
        <v>47</v>
      </c>
      <c r="I41" s="190" t="s">
        <v>48</v>
      </c>
      <c r="J41" s="191"/>
      <c r="K41" s="192" t="s">
        <v>49</v>
      </c>
      <c r="L41" s="191"/>
    </row>
    <row r="42" spans="1:22" s="14" customFormat="1" ht="21" customHeight="1">
      <c r="A42" s="116"/>
      <c r="B42" s="30" t="s">
        <v>57</v>
      </c>
      <c r="C42" s="31"/>
      <c r="D42" s="31"/>
      <c r="E42" s="31"/>
      <c r="F42" s="32"/>
      <c r="G42" s="33">
        <v>-118900</v>
      </c>
      <c r="H42" s="33">
        <v>0</v>
      </c>
      <c r="I42" s="200">
        <f>G42+H42</f>
        <v>-118900</v>
      </c>
      <c r="J42" s="201"/>
      <c r="K42" s="118"/>
      <c r="L42" s="117"/>
      <c r="P42" s="119">
        <f>I37-4851124644</f>
        <v>0</v>
      </c>
    </row>
    <row r="43" spans="1:22" s="13" customFormat="1" ht="21" customHeight="1">
      <c r="A43" s="30"/>
      <c r="B43" s="30" t="s">
        <v>58</v>
      </c>
      <c r="C43" s="31"/>
      <c r="D43" s="31"/>
      <c r="E43" s="31"/>
      <c r="F43" s="32"/>
      <c r="G43" s="33">
        <v>0</v>
      </c>
      <c r="H43" s="33">
        <v>0</v>
      </c>
      <c r="I43" s="200">
        <f>G43+H43</f>
        <v>0</v>
      </c>
      <c r="J43" s="201"/>
      <c r="K43" s="193"/>
      <c r="L43" s="194"/>
    </row>
    <row r="44" spans="1:22" s="13" customFormat="1" ht="12" customHeight="1">
      <c r="B44" s="52"/>
      <c r="C44" s="52"/>
      <c r="D44" s="52"/>
      <c r="E44" s="52"/>
      <c r="F44" s="52"/>
    </row>
    <row r="45" spans="1:22" s="14" customFormat="1" ht="21" customHeight="1">
      <c r="A45" s="113" t="s">
        <v>59</v>
      </c>
      <c r="B45" s="182" t="s">
        <v>60</v>
      </c>
      <c r="C45" s="183"/>
      <c r="D45" s="183"/>
      <c r="E45" s="183"/>
      <c r="F45" s="183"/>
      <c r="G45" s="114"/>
      <c r="H45" s="115"/>
      <c r="I45" s="179" t="s">
        <v>61</v>
      </c>
      <c r="J45" s="181"/>
      <c r="K45" s="180" t="s">
        <v>49</v>
      </c>
      <c r="L45" s="181"/>
    </row>
    <row r="46" spans="1:22" s="13" customFormat="1" ht="21.75" customHeight="1">
      <c r="A46" s="45">
        <v>1</v>
      </c>
      <c r="B46" s="30" t="s">
        <v>62</v>
      </c>
      <c r="C46" s="31"/>
      <c r="D46" s="31"/>
      <c r="E46" s="31"/>
      <c r="F46" s="31"/>
      <c r="G46" s="31"/>
      <c r="H46" s="32"/>
      <c r="I46" s="200">
        <v>0</v>
      </c>
      <c r="J46" s="201"/>
      <c r="K46" s="31"/>
      <c r="L46" s="32"/>
      <c r="O46" s="99"/>
      <c r="T46" s="195" t="s">
        <v>66</v>
      </c>
      <c r="U46" s="195"/>
      <c r="V46" s="195"/>
    </row>
    <row r="47" spans="1:22" s="13" customFormat="1" ht="21" customHeight="1">
      <c r="A47" s="45">
        <v>2</v>
      </c>
      <c r="B47" s="30" t="s">
        <v>63</v>
      </c>
      <c r="C47" s="31"/>
      <c r="D47" s="31"/>
      <c r="E47" s="31"/>
      <c r="F47" s="31"/>
      <c r="G47" s="31"/>
      <c r="H47" s="32"/>
      <c r="I47" s="200">
        <f>I34+I35+I38-H21+I42</f>
        <v>103225415</v>
      </c>
      <c r="J47" s="201"/>
      <c r="K47" s="31"/>
      <c r="L47" s="32"/>
      <c r="T47" s="64"/>
      <c r="U47" s="65"/>
      <c r="V47" s="15"/>
    </row>
    <row r="48" spans="1:22" s="15" customFormat="1" ht="29.25" customHeight="1">
      <c r="F48" s="53"/>
      <c r="G48" s="53"/>
      <c r="H48" s="54"/>
      <c r="O48" s="196"/>
      <c r="P48" s="196"/>
      <c r="Q48" s="196"/>
      <c r="T48" s="64"/>
      <c r="U48" s="65"/>
    </row>
    <row r="49" spans="6:22" s="15" customFormat="1" ht="15.75">
      <c r="F49" s="53"/>
      <c r="G49" s="53"/>
      <c r="H49" s="53"/>
      <c r="J49" s="196" t="s">
        <v>104</v>
      </c>
      <c r="K49" s="196"/>
      <c r="L49" s="196"/>
      <c r="T49" s="64"/>
      <c r="U49" s="65"/>
    </row>
    <row r="50" spans="6:22" s="15" customFormat="1" ht="15.75">
      <c r="F50" s="55"/>
      <c r="G50" s="53"/>
      <c r="H50" s="53"/>
      <c r="J50" s="197" t="s">
        <v>64</v>
      </c>
      <c r="K50" s="197"/>
      <c r="L50" s="197"/>
      <c r="T50" s="64"/>
      <c r="U50" s="65"/>
    </row>
    <row r="51" spans="6:22" s="15" customFormat="1" ht="15.75">
      <c r="F51" s="53"/>
      <c r="G51" s="53"/>
      <c r="H51" s="53"/>
      <c r="J51" s="109"/>
      <c r="K51" s="109"/>
      <c r="L51" s="109"/>
      <c r="T51" s="198" t="s">
        <v>69</v>
      </c>
      <c r="U51" s="198"/>
      <c r="V51" s="198"/>
    </row>
    <row r="52" spans="6:22" s="15" customFormat="1" ht="15.75">
      <c r="F52" s="54"/>
      <c r="G52" s="53"/>
      <c r="H52" s="53"/>
      <c r="J52" s="109"/>
      <c r="K52" s="109"/>
      <c r="L52" s="109"/>
      <c r="T52" s="195" t="s">
        <v>70</v>
      </c>
      <c r="U52" s="195"/>
      <c r="V52" s="195"/>
    </row>
    <row r="53" spans="6:22" s="15" customFormat="1" ht="15.75">
      <c r="G53" s="53"/>
      <c r="H53" s="53"/>
      <c r="J53" s="109"/>
      <c r="K53" s="109"/>
      <c r="L53" s="109"/>
    </row>
    <row r="54" spans="6:22" s="15" customFormat="1" ht="15.75">
      <c r="F54" s="53"/>
      <c r="G54" s="53"/>
      <c r="H54" s="53"/>
      <c r="J54" s="109"/>
      <c r="K54" s="109"/>
      <c r="L54" s="109"/>
    </row>
    <row r="55" spans="6:22" s="15" customFormat="1" ht="15.75">
      <c r="F55" s="53"/>
      <c r="G55" s="54"/>
      <c r="J55" s="199" t="s">
        <v>67</v>
      </c>
      <c r="K55" s="197"/>
      <c r="L55" s="197"/>
    </row>
    <row r="56" spans="6:22" s="15" customFormat="1" ht="15.75">
      <c r="F56" s="53"/>
      <c r="J56" s="196" t="s">
        <v>68</v>
      </c>
      <c r="K56" s="196"/>
      <c r="L56" s="196"/>
    </row>
    <row r="57" spans="6:22" s="15" customFormat="1" ht="15.75"/>
  </sheetData>
  <mergeCells count="47">
    <mergeCell ref="J56:L56"/>
    <mergeCell ref="J49:L49"/>
    <mergeCell ref="T46:V46"/>
    <mergeCell ref="J50:L50"/>
    <mergeCell ref="T51:V51"/>
    <mergeCell ref="T52:V52"/>
    <mergeCell ref="J55:L55"/>
    <mergeCell ref="O48:Q48"/>
    <mergeCell ref="B45:F45"/>
    <mergeCell ref="I45:J45"/>
    <mergeCell ref="K45:L45"/>
    <mergeCell ref="I46:J46"/>
    <mergeCell ref="I47:J47"/>
    <mergeCell ref="B41:F41"/>
    <mergeCell ref="I41:J41"/>
    <mergeCell ref="K41:L41"/>
    <mergeCell ref="I42:J42"/>
    <mergeCell ref="I43:J43"/>
    <mergeCell ref="K43:L43"/>
    <mergeCell ref="I35:J35"/>
    <mergeCell ref="I36:J36"/>
    <mergeCell ref="I37:J37"/>
    <mergeCell ref="I38:J38"/>
    <mergeCell ref="B39:F39"/>
    <mergeCell ref="I39:J39"/>
    <mergeCell ref="I34:J34"/>
    <mergeCell ref="J7:J8"/>
    <mergeCell ref="K7:K8"/>
    <mergeCell ref="L7:L8"/>
    <mergeCell ref="B9:F9"/>
    <mergeCell ref="B14:F14"/>
    <mergeCell ref="B15:F15"/>
    <mergeCell ref="B30:F30"/>
    <mergeCell ref="B31:F31"/>
    <mergeCell ref="B33:F33"/>
    <mergeCell ref="I33:J33"/>
    <mergeCell ref="K33:L33"/>
    <mergeCell ref="A1:L1"/>
    <mergeCell ref="A2:L2"/>
    <mergeCell ref="A3:L3"/>
    <mergeCell ref="A4:L4"/>
    <mergeCell ref="B5:J5"/>
    <mergeCell ref="A7:A8"/>
    <mergeCell ref="B7:F8"/>
    <mergeCell ref="G7:G8"/>
    <mergeCell ref="H7:H8"/>
    <mergeCell ref="I7:I8"/>
  </mergeCells>
  <printOptions horizontalCentered="1"/>
  <pageMargins left="0.39370078740157483" right="0.19685039370078741" top="0.74803149606299213" bottom="0.74803149606299213" header="0.31496062992125984" footer="0.31496062992125984"/>
  <pageSetup paperSize="9" scale="5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7"/>
  <sheetViews>
    <sheetView view="pageBreakPreview" topLeftCell="A28" zoomScale="80" zoomScaleNormal="100" zoomScaleSheetLayoutView="80" workbookViewId="0">
      <selection activeCell="K53" sqref="K53"/>
    </sheetView>
  </sheetViews>
  <sheetFormatPr defaultColWidth="9.140625" defaultRowHeight="15"/>
  <cols>
    <col min="1" max="1" width="14.28515625" style="16" customWidth="1"/>
    <col min="2" max="5" width="9.140625" style="16"/>
    <col min="6" max="6" width="15.140625" style="16" customWidth="1"/>
    <col min="7" max="7" width="19" style="16" customWidth="1"/>
    <col min="8" max="8" width="17.85546875" style="16" customWidth="1"/>
    <col min="9" max="9" width="10.42578125" style="16" customWidth="1"/>
    <col min="10" max="10" width="24.42578125" style="16" customWidth="1"/>
    <col min="11" max="11" width="10" style="16" customWidth="1"/>
    <col min="12" max="12" width="19.140625" style="16" customWidth="1"/>
    <col min="13" max="13" width="9.140625" style="16"/>
    <col min="14" max="14" width="17" style="16" bestFit="1" customWidth="1"/>
    <col min="15" max="21" width="9.140625" style="16"/>
    <col min="22" max="22" width="13.5703125" style="16" customWidth="1"/>
    <col min="23" max="16384" width="9.140625" style="16"/>
  </cols>
  <sheetData>
    <row r="1" spans="1:12" s="9" customFormat="1" ht="18.75">
      <c r="A1" s="167" t="s">
        <v>0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</row>
    <row r="2" spans="1:12" s="9" customFormat="1" ht="23.25">
      <c r="A2" s="168" t="s">
        <v>1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</row>
    <row r="3" spans="1:12" s="9" customFormat="1" ht="18.75">
      <c r="A3" s="167" t="s">
        <v>2</v>
      </c>
      <c r="B3" s="167"/>
      <c r="C3" s="167"/>
      <c r="D3" s="167"/>
      <c r="E3" s="167"/>
      <c r="F3" s="167"/>
      <c r="G3" s="167"/>
      <c r="H3" s="167"/>
      <c r="I3" s="167"/>
      <c r="J3" s="167"/>
      <c r="K3" s="167"/>
      <c r="L3" s="167"/>
    </row>
    <row r="4" spans="1:12" s="9" customFormat="1" ht="18.75">
      <c r="A4" s="167" t="s">
        <v>101</v>
      </c>
      <c r="B4" s="167"/>
      <c r="C4" s="167"/>
      <c r="D4" s="167"/>
      <c r="E4" s="167"/>
      <c r="F4" s="167"/>
      <c r="G4" s="167"/>
      <c r="H4" s="167"/>
      <c r="I4" s="167"/>
      <c r="J4" s="167"/>
      <c r="K4" s="167"/>
      <c r="L4" s="167"/>
    </row>
    <row r="5" spans="1:12" s="9" customFormat="1">
      <c r="B5" s="169"/>
      <c r="C5" s="169"/>
      <c r="D5" s="169"/>
      <c r="E5" s="169"/>
      <c r="F5" s="169"/>
      <c r="G5" s="169"/>
      <c r="H5" s="169"/>
      <c r="I5" s="169"/>
      <c r="J5" s="169"/>
      <c r="K5" s="108"/>
    </row>
    <row r="6" spans="1:12" s="9" customFormat="1">
      <c r="B6" s="16"/>
      <c r="C6" s="16"/>
      <c r="D6" s="16"/>
      <c r="E6" s="16"/>
      <c r="F6" s="16"/>
      <c r="G6" s="16"/>
      <c r="H6" s="16"/>
      <c r="I6" s="16"/>
      <c r="J6" s="16"/>
      <c r="K6" s="16"/>
    </row>
    <row r="7" spans="1:12" s="10" customFormat="1" ht="28.5" customHeight="1">
      <c r="A7" s="157" t="s">
        <v>4</v>
      </c>
      <c r="B7" s="159" t="s">
        <v>5</v>
      </c>
      <c r="C7" s="160"/>
      <c r="D7" s="160"/>
      <c r="E7" s="160"/>
      <c r="F7" s="161"/>
      <c r="G7" s="157" t="s">
        <v>98</v>
      </c>
      <c r="H7" s="159" t="s">
        <v>7</v>
      </c>
      <c r="I7" s="165" t="s">
        <v>8</v>
      </c>
      <c r="J7" s="159" t="s">
        <v>9</v>
      </c>
      <c r="K7" s="165" t="s">
        <v>8</v>
      </c>
      <c r="L7" s="172" t="s">
        <v>10</v>
      </c>
    </row>
    <row r="8" spans="1:12" s="10" customFormat="1" ht="15.75" customHeight="1">
      <c r="A8" s="158"/>
      <c r="B8" s="162"/>
      <c r="C8" s="163"/>
      <c r="D8" s="163"/>
      <c r="E8" s="163"/>
      <c r="F8" s="164"/>
      <c r="G8" s="158"/>
      <c r="H8" s="162"/>
      <c r="I8" s="166"/>
      <c r="J8" s="162"/>
      <c r="K8" s="166"/>
      <c r="L8" s="172"/>
    </row>
    <row r="9" spans="1:12" s="11" customFormat="1" ht="8.25" customHeight="1">
      <c r="A9" s="18">
        <v>1</v>
      </c>
      <c r="B9" s="173">
        <v>2</v>
      </c>
      <c r="C9" s="174"/>
      <c r="D9" s="174"/>
      <c r="E9" s="174"/>
      <c r="F9" s="175"/>
      <c r="G9" s="106">
        <v>3</v>
      </c>
      <c r="H9" s="18">
        <v>4</v>
      </c>
      <c r="I9" s="107">
        <v>5</v>
      </c>
      <c r="J9" s="18">
        <v>6</v>
      </c>
      <c r="K9" s="107">
        <v>7</v>
      </c>
      <c r="L9" s="18">
        <v>8</v>
      </c>
    </row>
    <row r="10" spans="1:12" s="12" customFormat="1" ht="21" customHeight="1">
      <c r="A10" s="21">
        <v>1</v>
      </c>
      <c r="B10" s="22" t="s">
        <v>11</v>
      </c>
      <c r="C10" s="23"/>
      <c r="D10" s="23"/>
      <c r="E10" s="23"/>
      <c r="F10" s="23"/>
      <c r="G10" s="24">
        <v>0</v>
      </c>
      <c r="H10" s="24">
        <f t="shared" ref="H10:J10" si="0">H11</f>
        <v>0</v>
      </c>
      <c r="I10" s="56">
        <v>0</v>
      </c>
      <c r="J10" s="24">
        <f t="shared" si="0"/>
        <v>0</v>
      </c>
      <c r="K10" s="56">
        <v>0</v>
      </c>
      <c r="L10" s="43"/>
    </row>
    <row r="11" spans="1:12" s="12" customFormat="1" ht="21" customHeight="1">
      <c r="A11" s="21">
        <v>1.1000000000000001</v>
      </c>
      <c r="B11" s="25" t="s">
        <v>12</v>
      </c>
      <c r="C11" s="26"/>
      <c r="D11" s="26"/>
      <c r="E11" s="26"/>
      <c r="F11" s="27"/>
      <c r="G11" s="28">
        <f>SUM(G12:G14)</f>
        <v>0</v>
      </c>
      <c r="H11" s="28">
        <f>SUM(H12:H14)</f>
        <v>0</v>
      </c>
      <c r="I11" s="56">
        <v>0</v>
      </c>
      <c r="J11" s="28">
        <f>SUM(J12:J14)</f>
        <v>0</v>
      </c>
      <c r="K11" s="56">
        <v>0</v>
      </c>
      <c r="L11" s="43"/>
    </row>
    <row r="12" spans="1:12" s="12" customFormat="1" ht="21" customHeight="1">
      <c r="A12" s="29" t="s">
        <v>13</v>
      </c>
      <c r="B12" s="30" t="s">
        <v>14</v>
      </c>
      <c r="C12" s="26"/>
      <c r="D12" s="26"/>
      <c r="E12" s="26"/>
      <c r="F12" s="27"/>
      <c r="G12" s="28">
        <v>0</v>
      </c>
      <c r="H12" s="28">
        <v>0</v>
      </c>
      <c r="I12" s="28">
        <v>0</v>
      </c>
      <c r="J12" s="28">
        <f>G12-H12</f>
        <v>0</v>
      </c>
      <c r="K12" s="28">
        <v>0</v>
      </c>
      <c r="L12" s="43"/>
    </row>
    <row r="13" spans="1:12" s="13" customFormat="1" ht="21" customHeight="1">
      <c r="A13" s="29" t="s">
        <v>15</v>
      </c>
      <c r="B13" s="30" t="s">
        <v>16</v>
      </c>
      <c r="C13" s="31"/>
      <c r="D13" s="31"/>
      <c r="E13" s="31"/>
      <c r="F13" s="32"/>
      <c r="G13" s="33">
        <v>0</v>
      </c>
      <c r="H13" s="33">
        <v>0</v>
      </c>
      <c r="I13" s="56">
        <v>0</v>
      </c>
      <c r="J13" s="33">
        <f t="shared" ref="J13:J15" si="1">G13-H13</f>
        <v>0</v>
      </c>
      <c r="K13" s="57">
        <v>0</v>
      </c>
      <c r="L13" s="58"/>
    </row>
    <row r="14" spans="1:12" s="13" customFormat="1" ht="42" customHeight="1">
      <c r="A14" s="29" t="s">
        <v>17</v>
      </c>
      <c r="B14" s="176" t="s">
        <v>18</v>
      </c>
      <c r="C14" s="177"/>
      <c r="D14" s="177"/>
      <c r="E14" s="177"/>
      <c r="F14" s="178"/>
      <c r="G14" s="33"/>
      <c r="H14" s="33"/>
      <c r="I14" s="28">
        <v>0</v>
      </c>
      <c r="J14" s="28">
        <f t="shared" si="1"/>
        <v>0</v>
      </c>
      <c r="K14" s="28">
        <v>0</v>
      </c>
      <c r="L14" s="58"/>
    </row>
    <row r="15" spans="1:12" s="13" customFormat="1" ht="21" customHeight="1">
      <c r="A15" s="29"/>
      <c r="B15" s="179" t="s">
        <v>19</v>
      </c>
      <c r="C15" s="180"/>
      <c r="D15" s="180"/>
      <c r="E15" s="180"/>
      <c r="F15" s="181"/>
      <c r="G15" s="28">
        <f>SUM(G12:G14)</f>
        <v>0</v>
      </c>
      <c r="H15" s="28">
        <f>SUM(H12:H14)</f>
        <v>0</v>
      </c>
      <c r="I15" s="56">
        <v>0</v>
      </c>
      <c r="J15" s="28">
        <f t="shared" si="1"/>
        <v>0</v>
      </c>
      <c r="K15" s="56">
        <v>0</v>
      </c>
      <c r="L15" s="58"/>
    </row>
    <row r="16" spans="1:12" s="12" customFormat="1" ht="21" customHeight="1">
      <c r="A16" s="21">
        <v>2</v>
      </c>
      <c r="B16" s="25" t="s">
        <v>20</v>
      </c>
      <c r="C16" s="26"/>
      <c r="D16" s="26"/>
      <c r="E16" s="26"/>
      <c r="F16" s="27"/>
      <c r="G16" s="28">
        <f>G17+G21</f>
        <v>17941053768</v>
      </c>
      <c r="H16" s="28">
        <f>H17+H21</f>
        <v>7383001662</v>
      </c>
      <c r="I16" s="56">
        <f t="shared" ref="I16:I21" si="2">H16/G16*100</f>
        <v>41.151438245887547</v>
      </c>
      <c r="J16" s="28">
        <f>G16-H16</f>
        <v>10558052106</v>
      </c>
      <c r="K16" s="56">
        <f>J16/G16*100</f>
        <v>58.84856175411246</v>
      </c>
      <c r="L16" s="43"/>
    </row>
    <row r="17" spans="1:22" s="12" customFormat="1" ht="21" customHeight="1">
      <c r="A17" s="21" t="s">
        <v>21</v>
      </c>
      <c r="B17" s="25" t="s">
        <v>22</v>
      </c>
      <c r="C17" s="26"/>
      <c r="D17" s="26"/>
      <c r="E17" s="26"/>
      <c r="F17" s="27"/>
      <c r="G17" s="28">
        <f>G18</f>
        <v>7907082017</v>
      </c>
      <c r="H17" s="28">
        <f>H18</f>
        <v>4429696975</v>
      </c>
      <c r="I17" s="56">
        <f t="shared" si="2"/>
        <v>56.021892342538983</v>
      </c>
      <c r="J17" s="28">
        <f>G17-H17</f>
        <v>3477385042</v>
      </c>
      <c r="K17" s="56">
        <f>J17/G17*100</f>
        <v>43.978107657461017</v>
      </c>
      <c r="L17" s="43"/>
    </row>
    <row r="18" spans="1:22" s="13" customFormat="1" ht="21" customHeight="1">
      <c r="A18" s="29" t="s">
        <v>23</v>
      </c>
      <c r="B18" s="30" t="s">
        <v>24</v>
      </c>
      <c r="C18" s="31"/>
      <c r="D18" s="31"/>
      <c r="E18" s="31"/>
      <c r="F18" s="32"/>
      <c r="G18" s="33">
        <f>SUM(G19:G20)</f>
        <v>7907082017</v>
      </c>
      <c r="H18" s="33">
        <f>SUM(H19:H20)</f>
        <v>4429696975</v>
      </c>
      <c r="I18" s="57">
        <f t="shared" si="2"/>
        <v>56.021892342538983</v>
      </c>
      <c r="J18" s="33">
        <f>SUM(J19:J20)</f>
        <v>3477385042</v>
      </c>
      <c r="K18" s="57">
        <f>J18/G18*100</f>
        <v>43.978107657461017</v>
      </c>
      <c r="L18" s="59"/>
      <c r="V18" s="66"/>
    </row>
    <row r="19" spans="1:22" s="13" customFormat="1" ht="21" customHeight="1">
      <c r="A19" s="29" t="s">
        <v>25</v>
      </c>
      <c r="B19" s="30" t="s">
        <v>26</v>
      </c>
      <c r="C19" s="31"/>
      <c r="D19" s="31"/>
      <c r="E19" s="31"/>
      <c r="F19" s="32"/>
      <c r="G19" s="33">
        <v>6014820017</v>
      </c>
      <c r="H19" s="33">
        <v>3188382651</v>
      </c>
      <c r="I19" s="57">
        <f t="shared" si="2"/>
        <v>53.008779015639831</v>
      </c>
      <c r="J19" s="33">
        <f>G19-H19</f>
        <v>2826437366</v>
      </c>
      <c r="K19" s="57">
        <f>J19/G19*100</f>
        <v>46.991220984360169</v>
      </c>
      <c r="L19" s="59"/>
    </row>
    <row r="20" spans="1:22" s="13" customFormat="1" ht="21" customHeight="1">
      <c r="A20" s="29" t="s">
        <v>27</v>
      </c>
      <c r="B20" s="30" t="s">
        <v>28</v>
      </c>
      <c r="C20" s="31"/>
      <c r="D20" s="31"/>
      <c r="E20" s="31"/>
      <c r="F20" s="32"/>
      <c r="G20" s="33">
        <v>1892262000</v>
      </c>
      <c r="H20" s="33">
        <v>1241314324</v>
      </c>
      <c r="I20" s="57">
        <f t="shared" si="2"/>
        <v>65.599495418710518</v>
      </c>
      <c r="J20" s="33">
        <f>G20-H20</f>
        <v>650947676</v>
      </c>
      <c r="K20" s="57">
        <f>J20/G20*100</f>
        <v>34.400504581289482</v>
      </c>
      <c r="L20" s="59"/>
    </row>
    <row r="21" spans="1:22" s="12" customFormat="1" ht="21" customHeight="1">
      <c r="A21" s="21" t="s">
        <v>29</v>
      </c>
      <c r="B21" s="25" t="s">
        <v>30</v>
      </c>
      <c r="C21" s="26"/>
      <c r="D21" s="26"/>
      <c r="E21" s="26"/>
      <c r="F21" s="27"/>
      <c r="G21" s="28">
        <f>SUM(G22:G24)</f>
        <v>10033971751</v>
      </c>
      <c r="H21" s="28">
        <f>SUM(H22:H24)</f>
        <v>2953304687</v>
      </c>
      <c r="I21" s="56">
        <f t="shared" si="2"/>
        <v>29.43305761953804</v>
      </c>
      <c r="J21" s="28">
        <f>G21-H21</f>
        <v>7080667064</v>
      </c>
      <c r="K21" s="56">
        <f t="shared" ref="K21:K31" si="3">J21/G21*100</f>
        <v>70.566942380461967</v>
      </c>
      <c r="L21" s="60"/>
    </row>
    <row r="22" spans="1:22" s="13" customFormat="1" ht="21" customHeight="1">
      <c r="A22" s="29" t="s">
        <v>31</v>
      </c>
      <c r="B22" s="30" t="s">
        <v>32</v>
      </c>
      <c r="C22" s="31"/>
      <c r="D22" s="31"/>
      <c r="E22" s="31"/>
      <c r="F22" s="32"/>
      <c r="G22" s="33">
        <v>0</v>
      </c>
      <c r="H22" s="33">
        <v>0</v>
      </c>
      <c r="I22" s="56">
        <v>0</v>
      </c>
      <c r="J22" s="33">
        <f t="shared" ref="J22:J31" si="4">G22-H22</f>
        <v>0</v>
      </c>
      <c r="K22" s="56">
        <v>0</v>
      </c>
      <c r="L22" s="58"/>
    </row>
    <row r="23" spans="1:22" s="13" customFormat="1" ht="21" customHeight="1">
      <c r="A23" s="29" t="s">
        <v>33</v>
      </c>
      <c r="B23" s="30" t="s">
        <v>34</v>
      </c>
      <c r="C23" s="31"/>
      <c r="D23" s="31"/>
      <c r="E23" s="31"/>
      <c r="F23" s="32"/>
      <c r="G23" s="33">
        <v>8415746669</v>
      </c>
      <c r="H23" s="33">
        <v>2593133687</v>
      </c>
      <c r="I23" s="87">
        <f>H23/G23*100</f>
        <v>30.81287720496616</v>
      </c>
      <c r="J23" s="33">
        <f t="shared" si="4"/>
        <v>5822612982</v>
      </c>
      <c r="K23" s="57">
        <f t="shared" si="3"/>
        <v>69.187122795033844</v>
      </c>
      <c r="L23" s="58"/>
    </row>
    <row r="24" spans="1:22" s="13" customFormat="1" ht="21" customHeight="1">
      <c r="A24" s="29" t="s">
        <v>35</v>
      </c>
      <c r="B24" s="30" t="s">
        <v>36</v>
      </c>
      <c r="C24" s="31"/>
      <c r="D24" s="31"/>
      <c r="E24" s="31"/>
      <c r="F24" s="32"/>
      <c r="G24" s="33">
        <f>SUM(G25:G29)</f>
        <v>1618225082</v>
      </c>
      <c r="H24" s="33">
        <f>SUM(H26:H27)</f>
        <v>360171000</v>
      </c>
      <c r="I24" s="87">
        <f>H24/G24*100</f>
        <v>22.257163357946272</v>
      </c>
      <c r="J24" s="33">
        <f t="shared" si="4"/>
        <v>1258054082</v>
      </c>
      <c r="K24" s="57">
        <f t="shared" si="3"/>
        <v>77.742836642053732</v>
      </c>
      <c r="L24" s="58"/>
      <c r="N24" s="13">
        <v>1618225082</v>
      </c>
    </row>
    <row r="25" spans="1:22" s="13" customFormat="1" ht="21" customHeight="1">
      <c r="A25" s="29"/>
      <c r="B25" s="30" t="s">
        <v>37</v>
      </c>
      <c r="C25" s="31"/>
      <c r="D25" s="31"/>
      <c r="E25" s="31"/>
      <c r="F25" s="37"/>
      <c r="G25" s="33">
        <v>0</v>
      </c>
      <c r="H25" s="33">
        <v>0</v>
      </c>
      <c r="I25" s="56">
        <v>0</v>
      </c>
      <c r="J25" s="33">
        <f t="shared" si="4"/>
        <v>0</v>
      </c>
      <c r="K25" s="56">
        <v>0</v>
      </c>
      <c r="L25" s="58"/>
    </row>
    <row r="26" spans="1:22" s="13" customFormat="1" ht="21" customHeight="1">
      <c r="A26" s="29"/>
      <c r="B26" s="30" t="s">
        <v>38</v>
      </c>
      <c r="C26" s="31"/>
      <c r="D26" s="31"/>
      <c r="E26" s="31"/>
      <c r="F26" s="37"/>
      <c r="G26" s="33">
        <v>418225082</v>
      </c>
      <c r="H26" s="33">
        <v>298174000</v>
      </c>
      <c r="I26" s="56">
        <v>0</v>
      </c>
      <c r="J26" s="33">
        <f t="shared" si="4"/>
        <v>120051082</v>
      </c>
      <c r="K26" s="56">
        <v>0</v>
      </c>
      <c r="L26" s="61"/>
    </row>
    <row r="27" spans="1:22" s="13" customFormat="1" ht="21" customHeight="1">
      <c r="A27" s="29"/>
      <c r="B27" s="30" t="s">
        <v>39</v>
      </c>
      <c r="C27" s="31"/>
      <c r="D27" s="31"/>
      <c r="E27" s="31"/>
      <c r="F27" s="37"/>
      <c r="G27" s="33">
        <v>1200000000</v>
      </c>
      <c r="H27" s="33">
        <v>61997000</v>
      </c>
      <c r="I27" s="56">
        <v>0</v>
      </c>
      <c r="J27" s="33">
        <f t="shared" si="4"/>
        <v>1138003000</v>
      </c>
      <c r="K27" s="56">
        <v>0</v>
      </c>
      <c r="L27" s="61"/>
      <c r="R27" s="13">
        <f>751278803-H21</f>
        <v>-2202025884</v>
      </c>
    </row>
    <row r="28" spans="1:22" s="13" customFormat="1" ht="21" customHeight="1">
      <c r="A28" s="29"/>
      <c r="B28" s="30" t="s">
        <v>40</v>
      </c>
      <c r="C28" s="31"/>
      <c r="D28" s="31"/>
      <c r="E28" s="31"/>
      <c r="F28" s="32"/>
      <c r="G28" s="33">
        <v>0</v>
      </c>
      <c r="H28" s="33">
        <v>0</v>
      </c>
      <c r="I28" s="56">
        <v>0</v>
      </c>
      <c r="J28" s="33">
        <f t="shared" si="4"/>
        <v>0</v>
      </c>
      <c r="K28" s="56">
        <v>0</v>
      </c>
      <c r="L28" s="62"/>
    </row>
    <row r="29" spans="1:22" s="13" customFormat="1" ht="21" customHeight="1">
      <c r="A29" s="29"/>
      <c r="B29" s="38" t="s">
        <v>41</v>
      </c>
      <c r="C29" s="39"/>
      <c r="D29" s="39"/>
      <c r="E29" s="39"/>
      <c r="F29" s="40"/>
      <c r="G29" s="41">
        <v>0</v>
      </c>
      <c r="H29" s="42">
        <v>0</v>
      </c>
      <c r="I29" s="56">
        <v>0</v>
      </c>
      <c r="J29" s="33">
        <f t="shared" si="4"/>
        <v>0</v>
      </c>
      <c r="K29" s="56">
        <v>0</v>
      </c>
      <c r="L29" s="58"/>
    </row>
    <row r="30" spans="1:22" s="12" customFormat="1" ht="21" customHeight="1">
      <c r="A30" s="43"/>
      <c r="B30" s="179" t="s">
        <v>42</v>
      </c>
      <c r="C30" s="180"/>
      <c r="D30" s="180"/>
      <c r="E30" s="180"/>
      <c r="F30" s="181"/>
      <c r="G30" s="28">
        <f>G17+G21</f>
        <v>17941053768</v>
      </c>
      <c r="H30" s="28">
        <f>H17+H21</f>
        <v>7383001662</v>
      </c>
      <c r="I30" s="56">
        <f>H30/G30*100</f>
        <v>41.151438245887547</v>
      </c>
      <c r="J30" s="28">
        <f t="shared" si="4"/>
        <v>10558052106</v>
      </c>
      <c r="K30" s="56">
        <f t="shared" si="3"/>
        <v>58.84856175411246</v>
      </c>
      <c r="L30" s="60"/>
    </row>
    <row r="31" spans="1:22" s="12" customFormat="1" ht="21" customHeight="1">
      <c r="A31" s="43"/>
      <c r="B31" s="179" t="s">
        <v>43</v>
      </c>
      <c r="C31" s="180"/>
      <c r="D31" s="180"/>
      <c r="E31" s="180"/>
      <c r="F31" s="181"/>
      <c r="G31" s="28">
        <f>G15-G30</f>
        <v>-17941053768</v>
      </c>
      <c r="H31" s="28">
        <f>H15-H30</f>
        <v>-7383001662</v>
      </c>
      <c r="I31" s="56">
        <f t="shared" ref="I31" si="5">H31/G31*100</f>
        <v>41.151438245887547</v>
      </c>
      <c r="J31" s="28">
        <f t="shared" si="4"/>
        <v>-10558052106</v>
      </c>
      <c r="K31" s="56">
        <f t="shared" si="3"/>
        <v>58.84856175411246</v>
      </c>
      <c r="L31" s="60"/>
    </row>
    <row r="32" spans="1:22" s="13" customFormat="1" ht="12" customHeight="1"/>
    <row r="33" spans="1:22" s="14" customFormat="1" ht="21" customHeight="1">
      <c r="A33" s="100" t="s">
        <v>44</v>
      </c>
      <c r="B33" s="179" t="s">
        <v>45</v>
      </c>
      <c r="C33" s="180"/>
      <c r="D33" s="180"/>
      <c r="E33" s="180"/>
      <c r="F33" s="181"/>
      <c r="G33" s="102" t="s">
        <v>46</v>
      </c>
      <c r="H33" s="44" t="s">
        <v>47</v>
      </c>
      <c r="I33" s="180" t="s">
        <v>48</v>
      </c>
      <c r="J33" s="180"/>
      <c r="K33" s="179" t="s">
        <v>49</v>
      </c>
      <c r="L33" s="181"/>
    </row>
    <row r="34" spans="1:22" s="13" customFormat="1" ht="21.75" customHeight="1">
      <c r="A34" s="45">
        <v>1</v>
      </c>
      <c r="B34" s="30" t="s">
        <v>50</v>
      </c>
      <c r="C34" s="31"/>
      <c r="D34" s="31"/>
      <c r="E34" s="31"/>
      <c r="F34" s="32"/>
      <c r="G34" s="46">
        <v>790000000</v>
      </c>
      <c r="H34" s="33">
        <v>0</v>
      </c>
      <c r="I34" s="200">
        <f t="shared" ref="I34:I38" si="6">G34+H34</f>
        <v>790000000</v>
      </c>
      <c r="J34" s="201"/>
      <c r="K34" s="30"/>
      <c r="L34" s="32"/>
      <c r="R34" s="13">
        <f>38721197-I47</f>
        <v>-327161668</v>
      </c>
    </row>
    <row r="35" spans="1:22" s="13" customFormat="1" ht="21" customHeight="1">
      <c r="A35" s="45">
        <v>2</v>
      </c>
      <c r="B35" s="30" t="s">
        <v>51</v>
      </c>
      <c r="C35" s="31"/>
      <c r="D35" s="31"/>
      <c r="E35" s="31"/>
      <c r="F35" s="32"/>
      <c r="G35" s="46">
        <v>751278803</v>
      </c>
      <c r="H35" s="47">
        <v>753425721</v>
      </c>
      <c r="I35" s="200">
        <f t="shared" si="6"/>
        <v>1504704524</v>
      </c>
      <c r="J35" s="201"/>
      <c r="K35" s="30"/>
      <c r="L35" s="32"/>
      <c r="N35" s="99">
        <f>G34+G35</f>
        <v>1541278803</v>
      </c>
    </row>
    <row r="36" spans="1:22" s="13" customFormat="1" ht="21" customHeight="1">
      <c r="A36" s="45">
        <v>3</v>
      </c>
      <c r="B36" s="30" t="s">
        <v>52</v>
      </c>
      <c r="C36" s="31"/>
      <c r="D36" s="31"/>
      <c r="E36" s="31"/>
      <c r="F36" s="32"/>
      <c r="G36" s="46">
        <v>0</v>
      </c>
      <c r="H36" s="33">
        <v>0</v>
      </c>
      <c r="I36" s="200">
        <f t="shared" si="6"/>
        <v>0</v>
      </c>
      <c r="J36" s="201"/>
      <c r="K36" s="30"/>
      <c r="L36" s="32"/>
    </row>
    <row r="37" spans="1:22" s="13" customFormat="1" ht="21" customHeight="1">
      <c r="A37" s="45">
        <v>4</v>
      </c>
      <c r="B37" s="30" t="s">
        <v>53</v>
      </c>
      <c r="C37" s="31"/>
      <c r="D37" s="31"/>
      <c r="E37" s="31"/>
      <c r="F37" s="32"/>
      <c r="G37" s="46">
        <v>3981304044</v>
      </c>
      <c r="H37" s="33">
        <v>448392931</v>
      </c>
      <c r="I37" s="200">
        <f t="shared" si="6"/>
        <v>4429696975</v>
      </c>
      <c r="J37" s="201"/>
      <c r="K37" s="30"/>
      <c r="L37" s="32"/>
    </row>
    <row r="38" spans="1:22" s="13" customFormat="1" ht="21" customHeight="1">
      <c r="A38" s="45">
        <v>5</v>
      </c>
      <c r="B38" s="30" t="s">
        <v>54</v>
      </c>
      <c r="C38" s="31"/>
      <c r="D38" s="31"/>
      <c r="E38" s="31"/>
      <c r="F38" s="32"/>
      <c r="G38" s="46">
        <v>497650400</v>
      </c>
      <c r="H38" s="33">
        <v>526951528</v>
      </c>
      <c r="I38" s="200">
        <f t="shared" si="6"/>
        <v>1024601928</v>
      </c>
      <c r="J38" s="201"/>
      <c r="K38" s="30"/>
      <c r="L38" s="32"/>
    </row>
    <row r="39" spans="1:22" s="12" customFormat="1" ht="21" customHeight="1">
      <c r="A39" s="25"/>
      <c r="B39" s="179" t="s">
        <v>55</v>
      </c>
      <c r="C39" s="180"/>
      <c r="D39" s="180"/>
      <c r="E39" s="180"/>
      <c r="F39" s="181"/>
      <c r="G39" s="48">
        <f>SUM(G34:G38)</f>
        <v>6020233247</v>
      </c>
      <c r="H39" s="28">
        <f>SUM(H34:H38)</f>
        <v>1728770180</v>
      </c>
      <c r="I39" s="202">
        <f>SUM(I34:J38)</f>
        <v>7749003427</v>
      </c>
      <c r="J39" s="202"/>
      <c r="K39" s="25"/>
      <c r="L39" s="27"/>
    </row>
    <row r="40" spans="1:22" s="13" customFormat="1" ht="12" customHeight="1"/>
    <row r="41" spans="1:22" s="14" customFormat="1" ht="21" customHeight="1">
      <c r="A41" s="103" t="s">
        <v>56</v>
      </c>
      <c r="B41" s="187" t="s">
        <v>57</v>
      </c>
      <c r="C41" s="188"/>
      <c r="D41" s="188"/>
      <c r="E41" s="188"/>
      <c r="F41" s="189"/>
      <c r="G41" s="50" t="s">
        <v>46</v>
      </c>
      <c r="H41" s="105" t="s">
        <v>47</v>
      </c>
      <c r="I41" s="190" t="s">
        <v>48</v>
      </c>
      <c r="J41" s="191"/>
      <c r="K41" s="192" t="s">
        <v>49</v>
      </c>
      <c r="L41" s="191"/>
    </row>
    <row r="42" spans="1:22" s="14" customFormat="1" ht="21" customHeight="1">
      <c r="A42" s="103"/>
      <c r="B42" s="30" t="s">
        <v>57</v>
      </c>
      <c r="C42" s="31"/>
      <c r="D42" s="31"/>
      <c r="E42" s="31"/>
      <c r="F42" s="32"/>
      <c r="G42" s="33">
        <v>-118900</v>
      </c>
      <c r="H42" s="33">
        <v>0</v>
      </c>
      <c r="I42" s="200">
        <f>G42+H42</f>
        <v>-118900</v>
      </c>
      <c r="J42" s="201"/>
      <c r="K42" s="105"/>
      <c r="L42" s="104"/>
    </row>
    <row r="43" spans="1:22" s="13" customFormat="1" ht="21" customHeight="1">
      <c r="A43" s="30"/>
      <c r="B43" s="30" t="s">
        <v>58</v>
      </c>
      <c r="C43" s="31"/>
      <c r="D43" s="31"/>
      <c r="E43" s="31"/>
      <c r="F43" s="32"/>
      <c r="G43" s="33">
        <v>0</v>
      </c>
      <c r="H43" s="33">
        <v>0</v>
      </c>
      <c r="I43" s="200">
        <f>G43+H43</f>
        <v>0</v>
      </c>
      <c r="J43" s="201"/>
      <c r="K43" s="193"/>
      <c r="L43" s="194"/>
    </row>
    <row r="44" spans="1:22" s="13" customFormat="1" ht="12" customHeight="1">
      <c r="B44" s="52"/>
      <c r="C44" s="52"/>
      <c r="D44" s="52"/>
      <c r="E44" s="52"/>
      <c r="F44" s="52"/>
    </row>
    <row r="45" spans="1:22" s="14" customFormat="1" ht="21" customHeight="1">
      <c r="A45" s="100" t="s">
        <v>59</v>
      </c>
      <c r="B45" s="182" t="s">
        <v>60</v>
      </c>
      <c r="C45" s="183"/>
      <c r="D45" s="183"/>
      <c r="E45" s="183"/>
      <c r="F45" s="183"/>
      <c r="G45" s="102"/>
      <c r="H45" s="101"/>
      <c r="I45" s="179" t="s">
        <v>61</v>
      </c>
      <c r="J45" s="181"/>
      <c r="K45" s="180" t="s">
        <v>49</v>
      </c>
      <c r="L45" s="181"/>
      <c r="T45" s="195" t="s">
        <v>66</v>
      </c>
      <c r="U45" s="195"/>
      <c r="V45" s="195"/>
    </row>
    <row r="46" spans="1:22" s="13" customFormat="1" ht="21.75" customHeight="1">
      <c r="A46" s="45">
        <v>1</v>
      </c>
      <c r="B46" s="30" t="s">
        <v>62</v>
      </c>
      <c r="C46" s="31"/>
      <c r="D46" s="31"/>
      <c r="E46" s="31"/>
      <c r="F46" s="31"/>
      <c r="G46" s="31"/>
      <c r="H46" s="32"/>
      <c r="I46" s="200">
        <v>0</v>
      </c>
      <c r="J46" s="201"/>
      <c r="K46" s="31"/>
      <c r="L46" s="32"/>
      <c r="T46" s="64"/>
      <c r="U46" s="65"/>
      <c r="V46" s="15"/>
    </row>
    <row r="47" spans="1:22" s="13" customFormat="1" ht="21" customHeight="1">
      <c r="A47" s="45">
        <v>2</v>
      </c>
      <c r="B47" s="30" t="s">
        <v>63</v>
      </c>
      <c r="C47" s="31"/>
      <c r="D47" s="31"/>
      <c r="E47" s="31"/>
      <c r="F47" s="31"/>
      <c r="G47" s="31"/>
      <c r="H47" s="32"/>
      <c r="I47" s="200">
        <f>I34+I35+I38-H21+I42</f>
        <v>365882865</v>
      </c>
      <c r="J47" s="201"/>
      <c r="K47" s="31"/>
      <c r="L47" s="32"/>
      <c r="T47" s="64"/>
      <c r="U47" s="65"/>
      <c r="V47" s="15"/>
    </row>
    <row r="48" spans="1:22" s="15" customFormat="1" ht="29.25" customHeight="1">
      <c r="F48" s="53"/>
      <c r="G48" s="53"/>
      <c r="H48" s="54"/>
      <c r="O48" s="196"/>
      <c r="P48" s="196"/>
      <c r="Q48" s="196"/>
      <c r="T48" s="64"/>
      <c r="U48" s="65"/>
    </row>
    <row r="49" spans="6:22" s="15" customFormat="1" ht="15.75">
      <c r="F49" s="53"/>
      <c r="G49" s="53"/>
      <c r="H49" s="53"/>
      <c r="J49" s="196" t="s">
        <v>102</v>
      </c>
      <c r="K49" s="196"/>
      <c r="L49" s="196"/>
      <c r="T49" s="64"/>
      <c r="U49" s="65"/>
    </row>
    <row r="50" spans="6:22" s="15" customFormat="1" ht="15.75">
      <c r="F50" s="55"/>
      <c r="G50" s="53"/>
      <c r="H50" s="53"/>
      <c r="J50" s="197" t="s">
        <v>64</v>
      </c>
      <c r="K50" s="197"/>
      <c r="L50" s="197"/>
      <c r="T50" s="198" t="s">
        <v>69</v>
      </c>
      <c r="U50" s="198"/>
      <c r="V50" s="198"/>
    </row>
    <row r="51" spans="6:22" s="15" customFormat="1" ht="15.75">
      <c r="F51" s="53"/>
      <c r="G51" s="53"/>
      <c r="H51" s="53"/>
      <c r="J51" s="109"/>
      <c r="K51" s="109"/>
      <c r="L51" s="109"/>
      <c r="T51" s="195" t="s">
        <v>70</v>
      </c>
      <c r="U51" s="195"/>
      <c r="V51" s="195"/>
    </row>
    <row r="52" spans="6:22" s="15" customFormat="1" ht="15.75">
      <c r="F52" s="54"/>
      <c r="G52" s="53"/>
      <c r="H52" s="53"/>
      <c r="J52" s="109"/>
      <c r="K52" s="109"/>
      <c r="L52" s="109"/>
    </row>
    <row r="53" spans="6:22" s="15" customFormat="1" ht="15.75">
      <c r="G53" s="53"/>
      <c r="H53" s="53"/>
      <c r="J53" s="109"/>
      <c r="K53" s="109"/>
      <c r="L53" s="109"/>
    </row>
    <row r="54" spans="6:22" s="15" customFormat="1" ht="15.75">
      <c r="F54" s="53"/>
      <c r="G54" s="53"/>
      <c r="H54" s="53"/>
      <c r="J54" s="109"/>
      <c r="K54" s="109"/>
      <c r="L54" s="109"/>
    </row>
    <row r="55" spans="6:22" s="15" customFormat="1" ht="15.75">
      <c r="F55" s="53"/>
      <c r="G55" s="54"/>
      <c r="J55" s="199" t="s">
        <v>67</v>
      </c>
      <c r="K55" s="197"/>
      <c r="L55" s="197"/>
    </row>
    <row r="56" spans="6:22" s="15" customFormat="1" ht="15.75">
      <c r="F56" s="53"/>
      <c r="J56" s="196" t="s">
        <v>68</v>
      </c>
      <c r="K56" s="196"/>
      <c r="L56" s="196"/>
    </row>
    <row r="57" spans="6:22" s="15" customFormat="1" ht="15.75"/>
  </sheetData>
  <mergeCells count="47">
    <mergeCell ref="A7:A8"/>
    <mergeCell ref="B7:F8"/>
    <mergeCell ref="G7:G8"/>
    <mergeCell ref="H7:H8"/>
    <mergeCell ref="I7:I8"/>
    <mergeCell ref="A1:L1"/>
    <mergeCell ref="A2:L2"/>
    <mergeCell ref="A3:L3"/>
    <mergeCell ref="A4:L4"/>
    <mergeCell ref="B5:J5"/>
    <mergeCell ref="I34:J34"/>
    <mergeCell ref="J7:J8"/>
    <mergeCell ref="K7:K8"/>
    <mergeCell ref="L7:L8"/>
    <mergeCell ref="B9:F9"/>
    <mergeCell ref="B14:F14"/>
    <mergeCell ref="B15:F15"/>
    <mergeCell ref="B30:F30"/>
    <mergeCell ref="B31:F31"/>
    <mergeCell ref="B33:F33"/>
    <mergeCell ref="I33:J33"/>
    <mergeCell ref="K33:L33"/>
    <mergeCell ref="I35:J35"/>
    <mergeCell ref="I36:J36"/>
    <mergeCell ref="I37:J37"/>
    <mergeCell ref="I38:J38"/>
    <mergeCell ref="B39:F39"/>
    <mergeCell ref="I39:J39"/>
    <mergeCell ref="J55:L55"/>
    <mergeCell ref="J56:L56"/>
    <mergeCell ref="O48:Q48"/>
    <mergeCell ref="B41:F41"/>
    <mergeCell ref="I41:J41"/>
    <mergeCell ref="K41:L41"/>
    <mergeCell ref="I42:J42"/>
    <mergeCell ref="I43:J43"/>
    <mergeCell ref="K43:L43"/>
    <mergeCell ref="B45:F45"/>
    <mergeCell ref="I45:J45"/>
    <mergeCell ref="K45:L45"/>
    <mergeCell ref="I46:J46"/>
    <mergeCell ref="I47:J47"/>
    <mergeCell ref="T45:V45"/>
    <mergeCell ref="T50:V50"/>
    <mergeCell ref="T51:V51"/>
    <mergeCell ref="J49:L49"/>
    <mergeCell ref="J50:L50"/>
  </mergeCells>
  <printOptions horizontalCentered="1"/>
  <pageMargins left="0.39370078740157483" right="0.19685039370078741" top="0.74803149606299213" bottom="0.74803149606299213" header="0.31496062992125984" footer="0.31496062992125984"/>
  <pageSetup paperSize="9" scale="5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2"/>
  <sheetViews>
    <sheetView view="pageBreakPreview" zoomScale="80" zoomScaleNormal="100" zoomScaleSheetLayoutView="80" workbookViewId="0">
      <selection activeCell="K63" sqref="K63"/>
    </sheetView>
  </sheetViews>
  <sheetFormatPr defaultColWidth="9.140625" defaultRowHeight="15"/>
  <cols>
    <col min="1" max="1" width="14.28515625" style="16" customWidth="1"/>
    <col min="2" max="5" width="9.140625" style="16"/>
    <col min="6" max="6" width="15.140625" style="16" customWidth="1"/>
    <col min="7" max="7" width="19" style="16" customWidth="1"/>
    <col min="8" max="8" width="17.85546875" style="16" customWidth="1"/>
    <col min="9" max="9" width="10.42578125" style="16" customWidth="1"/>
    <col min="10" max="10" width="24.42578125" style="16" customWidth="1"/>
    <col min="11" max="11" width="10" style="16" customWidth="1"/>
    <col min="12" max="12" width="19.140625" style="16" customWidth="1"/>
    <col min="13" max="13" width="9.140625" style="16"/>
    <col min="14" max="14" width="17" style="16" bestFit="1" customWidth="1"/>
    <col min="15" max="21" width="9.140625" style="16"/>
    <col min="22" max="22" width="13.5703125" style="16" customWidth="1"/>
    <col min="23" max="16384" width="9.140625" style="16"/>
  </cols>
  <sheetData>
    <row r="1" spans="1:12" s="9" customFormat="1" ht="18.75">
      <c r="A1" s="167" t="s">
        <v>0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</row>
    <row r="2" spans="1:12" s="9" customFormat="1" ht="23.25">
      <c r="A2" s="168" t="s">
        <v>1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</row>
    <row r="3" spans="1:12" s="9" customFormat="1" ht="18.75">
      <c r="A3" s="167" t="s">
        <v>2</v>
      </c>
      <c r="B3" s="167"/>
      <c r="C3" s="167"/>
      <c r="D3" s="167"/>
      <c r="E3" s="167"/>
      <c r="F3" s="167"/>
      <c r="G3" s="167"/>
      <c r="H3" s="167"/>
      <c r="I3" s="167"/>
      <c r="J3" s="167"/>
      <c r="K3" s="167"/>
      <c r="L3" s="167"/>
    </row>
    <row r="4" spans="1:12" s="9" customFormat="1" ht="18.75">
      <c r="A4" s="167" t="s">
        <v>99</v>
      </c>
      <c r="B4" s="167"/>
      <c r="C4" s="167"/>
      <c r="D4" s="167"/>
      <c r="E4" s="167"/>
      <c r="F4" s="167"/>
      <c r="G4" s="167"/>
      <c r="H4" s="167"/>
      <c r="I4" s="167"/>
      <c r="J4" s="167"/>
      <c r="K4" s="167"/>
      <c r="L4" s="167"/>
    </row>
    <row r="5" spans="1:12" s="9" customFormat="1">
      <c r="B5" s="169"/>
      <c r="C5" s="169"/>
      <c r="D5" s="169"/>
      <c r="E5" s="169"/>
      <c r="F5" s="169"/>
      <c r="G5" s="169"/>
      <c r="H5" s="169"/>
      <c r="I5" s="169"/>
      <c r="J5" s="169"/>
      <c r="K5" s="88"/>
    </row>
    <row r="6" spans="1:12" s="9" customFormat="1">
      <c r="B6" s="16"/>
      <c r="C6" s="16"/>
      <c r="D6" s="16"/>
      <c r="E6" s="16"/>
      <c r="F6" s="16"/>
      <c r="G6" s="16"/>
      <c r="H6" s="16"/>
      <c r="I6" s="16"/>
      <c r="J6" s="16"/>
      <c r="K6" s="16"/>
    </row>
    <row r="7" spans="1:12" s="10" customFormat="1" ht="28.5" customHeight="1">
      <c r="A7" s="157" t="s">
        <v>4</v>
      </c>
      <c r="B7" s="159" t="s">
        <v>5</v>
      </c>
      <c r="C7" s="160"/>
      <c r="D7" s="160"/>
      <c r="E7" s="160"/>
      <c r="F7" s="161"/>
      <c r="G7" s="157" t="s">
        <v>98</v>
      </c>
      <c r="H7" s="159" t="s">
        <v>7</v>
      </c>
      <c r="I7" s="165" t="s">
        <v>8</v>
      </c>
      <c r="J7" s="159" t="s">
        <v>9</v>
      </c>
      <c r="K7" s="165" t="s">
        <v>8</v>
      </c>
      <c r="L7" s="172" t="s">
        <v>10</v>
      </c>
    </row>
    <row r="8" spans="1:12" s="10" customFormat="1" ht="15.75" customHeight="1">
      <c r="A8" s="158"/>
      <c r="B8" s="162"/>
      <c r="C8" s="163"/>
      <c r="D8" s="163"/>
      <c r="E8" s="163"/>
      <c r="F8" s="164"/>
      <c r="G8" s="158"/>
      <c r="H8" s="162"/>
      <c r="I8" s="166"/>
      <c r="J8" s="162"/>
      <c r="K8" s="166"/>
      <c r="L8" s="172"/>
    </row>
    <row r="9" spans="1:12" s="11" customFormat="1" ht="8.25" customHeight="1">
      <c r="A9" s="18">
        <v>1</v>
      </c>
      <c r="B9" s="173">
        <v>2</v>
      </c>
      <c r="C9" s="174"/>
      <c r="D9" s="174"/>
      <c r="E9" s="174"/>
      <c r="F9" s="175"/>
      <c r="G9" s="89">
        <v>3</v>
      </c>
      <c r="H9" s="18">
        <v>4</v>
      </c>
      <c r="I9" s="90">
        <v>5</v>
      </c>
      <c r="J9" s="18">
        <v>6</v>
      </c>
      <c r="K9" s="90">
        <v>7</v>
      </c>
      <c r="L9" s="18">
        <v>8</v>
      </c>
    </row>
    <row r="10" spans="1:12" s="12" customFormat="1" ht="21" customHeight="1">
      <c r="A10" s="21">
        <v>1</v>
      </c>
      <c r="B10" s="22" t="s">
        <v>11</v>
      </c>
      <c r="C10" s="23"/>
      <c r="D10" s="23"/>
      <c r="E10" s="23"/>
      <c r="F10" s="23"/>
      <c r="G10" s="24">
        <v>0</v>
      </c>
      <c r="H10" s="24">
        <f t="shared" ref="H10:J10" si="0">H11</f>
        <v>0</v>
      </c>
      <c r="I10" s="56">
        <v>0</v>
      </c>
      <c r="J10" s="24">
        <f t="shared" si="0"/>
        <v>0</v>
      </c>
      <c r="K10" s="56">
        <v>0</v>
      </c>
      <c r="L10" s="43"/>
    </row>
    <row r="11" spans="1:12" s="12" customFormat="1" ht="21" customHeight="1">
      <c r="A11" s="21">
        <v>1.1000000000000001</v>
      </c>
      <c r="B11" s="25" t="s">
        <v>12</v>
      </c>
      <c r="C11" s="26"/>
      <c r="D11" s="26"/>
      <c r="E11" s="26"/>
      <c r="F11" s="27"/>
      <c r="G11" s="28">
        <f>SUM(G12:G14)</f>
        <v>0</v>
      </c>
      <c r="H11" s="28">
        <f>SUM(H12:H14)</f>
        <v>0</v>
      </c>
      <c r="I11" s="56">
        <v>0</v>
      </c>
      <c r="J11" s="28">
        <f>SUM(J12:J14)</f>
        <v>0</v>
      </c>
      <c r="K11" s="56">
        <v>0</v>
      </c>
      <c r="L11" s="43"/>
    </row>
    <row r="12" spans="1:12" s="12" customFormat="1" ht="21" customHeight="1">
      <c r="A12" s="29" t="s">
        <v>13</v>
      </c>
      <c r="B12" s="30" t="s">
        <v>14</v>
      </c>
      <c r="C12" s="26"/>
      <c r="D12" s="26"/>
      <c r="E12" s="26"/>
      <c r="F12" s="27"/>
      <c r="G12" s="28">
        <v>0</v>
      </c>
      <c r="H12" s="28">
        <v>0</v>
      </c>
      <c r="I12" s="28">
        <v>0</v>
      </c>
      <c r="J12" s="28">
        <f>G12-H12</f>
        <v>0</v>
      </c>
      <c r="K12" s="28">
        <v>0</v>
      </c>
      <c r="L12" s="43"/>
    </row>
    <row r="13" spans="1:12" s="13" customFormat="1" ht="21" customHeight="1">
      <c r="A13" s="29" t="s">
        <v>15</v>
      </c>
      <c r="B13" s="30" t="s">
        <v>16</v>
      </c>
      <c r="C13" s="31"/>
      <c r="D13" s="31"/>
      <c r="E13" s="31"/>
      <c r="F13" s="32"/>
      <c r="G13" s="33">
        <v>0</v>
      </c>
      <c r="H13" s="33">
        <v>0</v>
      </c>
      <c r="I13" s="56">
        <v>0</v>
      </c>
      <c r="J13" s="33">
        <f t="shared" ref="J13:J15" si="1">G13-H13</f>
        <v>0</v>
      </c>
      <c r="K13" s="57">
        <v>0</v>
      </c>
      <c r="L13" s="58"/>
    </row>
    <row r="14" spans="1:12" s="13" customFormat="1" ht="42" customHeight="1">
      <c r="A14" s="29" t="s">
        <v>17</v>
      </c>
      <c r="B14" s="176" t="s">
        <v>18</v>
      </c>
      <c r="C14" s="177"/>
      <c r="D14" s="177"/>
      <c r="E14" s="177"/>
      <c r="F14" s="178"/>
      <c r="G14" s="33"/>
      <c r="H14" s="33"/>
      <c r="I14" s="28">
        <v>0</v>
      </c>
      <c r="J14" s="28">
        <f t="shared" si="1"/>
        <v>0</v>
      </c>
      <c r="K14" s="28">
        <v>0</v>
      </c>
      <c r="L14" s="58"/>
    </row>
    <row r="15" spans="1:12" s="13" customFormat="1" ht="21" customHeight="1">
      <c r="A15" s="29"/>
      <c r="B15" s="179" t="s">
        <v>19</v>
      </c>
      <c r="C15" s="180"/>
      <c r="D15" s="180"/>
      <c r="E15" s="180"/>
      <c r="F15" s="181"/>
      <c r="G15" s="28">
        <f>SUM(G12:G14)</f>
        <v>0</v>
      </c>
      <c r="H15" s="28">
        <f>SUM(H12:H14)</f>
        <v>0</v>
      </c>
      <c r="I15" s="56">
        <v>0</v>
      </c>
      <c r="J15" s="28">
        <f t="shared" si="1"/>
        <v>0</v>
      </c>
      <c r="K15" s="56">
        <v>0</v>
      </c>
      <c r="L15" s="58"/>
    </row>
    <row r="16" spans="1:12" s="12" customFormat="1" ht="21" customHeight="1">
      <c r="A16" s="21">
        <v>2</v>
      </c>
      <c r="B16" s="25" t="s">
        <v>20</v>
      </c>
      <c r="C16" s="26"/>
      <c r="D16" s="26"/>
      <c r="E16" s="26"/>
      <c r="F16" s="27"/>
      <c r="G16" s="28">
        <f>G17+G21</f>
        <v>17941053768</v>
      </c>
      <c r="H16" s="28">
        <f>H17+H21</f>
        <v>5983540068</v>
      </c>
      <c r="I16" s="56">
        <f t="shared" ref="I16:I21" si="2">H16/G16*100</f>
        <v>33.351107161120908</v>
      </c>
      <c r="J16" s="28">
        <f>G16-H16</f>
        <v>11957513700</v>
      </c>
      <c r="K16" s="56">
        <f>J16/G16*100</f>
        <v>66.648892838879092</v>
      </c>
      <c r="L16" s="43"/>
    </row>
    <row r="17" spans="1:22" s="12" customFormat="1" ht="21" customHeight="1">
      <c r="A17" s="21" t="s">
        <v>21</v>
      </c>
      <c r="B17" s="25" t="s">
        <v>22</v>
      </c>
      <c r="C17" s="26"/>
      <c r="D17" s="26"/>
      <c r="E17" s="26"/>
      <c r="F17" s="27"/>
      <c r="G17" s="28">
        <f>G18</f>
        <v>7907082017</v>
      </c>
      <c r="H17" s="28">
        <f>H18</f>
        <v>3981304044</v>
      </c>
      <c r="I17" s="56">
        <f t="shared" si="2"/>
        <v>50.351116068358849</v>
      </c>
      <c r="J17" s="28">
        <f>G17-H17</f>
        <v>3925777973</v>
      </c>
      <c r="K17" s="56">
        <f>J17/G17*100</f>
        <v>49.648883931641151</v>
      </c>
      <c r="L17" s="43"/>
    </row>
    <row r="18" spans="1:22" s="13" customFormat="1" ht="21" customHeight="1">
      <c r="A18" s="29" t="s">
        <v>23</v>
      </c>
      <c r="B18" s="30" t="s">
        <v>24</v>
      </c>
      <c r="C18" s="31"/>
      <c r="D18" s="31"/>
      <c r="E18" s="31"/>
      <c r="F18" s="32"/>
      <c r="G18" s="33">
        <f>SUM(G19:G20)</f>
        <v>7907082017</v>
      </c>
      <c r="H18" s="33">
        <f>SUM(H19:H20)</f>
        <v>3981304044</v>
      </c>
      <c r="I18" s="57">
        <f t="shared" si="2"/>
        <v>50.351116068358849</v>
      </c>
      <c r="J18" s="33">
        <f>SUM(J19:J20)</f>
        <v>3925777973</v>
      </c>
      <c r="K18" s="57">
        <f>J18/G18*100</f>
        <v>49.648883931641151</v>
      </c>
      <c r="L18" s="59"/>
      <c r="V18" s="66"/>
    </row>
    <row r="19" spans="1:22" s="13" customFormat="1" ht="21" customHeight="1">
      <c r="A19" s="29" t="s">
        <v>25</v>
      </c>
      <c r="B19" s="30" t="s">
        <v>26</v>
      </c>
      <c r="C19" s="31"/>
      <c r="D19" s="31"/>
      <c r="E19" s="31"/>
      <c r="F19" s="32"/>
      <c r="G19" s="33">
        <v>6014820017</v>
      </c>
      <c r="H19" s="33">
        <v>2864273093</v>
      </c>
      <c r="I19" s="57">
        <f t="shared" si="2"/>
        <v>47.620262699541385</v>
      </c>
      <c r="J19" s="33">
        <f>G19-H19</f>
        <v>3150546924</v>
      </c>
      <c r="K19" s="57">
        <f>J19/G19*100</f>
        <v>52.379737300458608</v>
      </c>
      <c r="L19" s="59"/>
    </row>
    <row r="20" spans="1:22" s="13" customFormat="1" ht="21" customHeight="1">
      <c r="A20" s="29" t="s">
        <v>27</v>
      </c>
      <c r="B20" s="30" t="s">
        <v>28</v>
      </c>
      <c r="C20" s="31"/>
      <c r="D20" s="31"/>
      <c r="E20" s="31"/>
      <c r="F20" s="32"/>
      <c r="G20" s="33">
        <v>1892262000</v>
      </c>
      <c r="H20" s="33">
        <v>1117030951</v>
      </c>
      <c r="I20" s="57">
        <f t="shared" si="2"/>
        <v>59.031516301653788</v>
      </c>
      <c r="J20" s="33">
        <f>G20-H20</f>
        <v>775231049</v>
      </c>
      <c r="K20" s="57">
        <f>J20/G20*100</f>
        <v>40.968483698346212</v>
      </c>
      <c r="L20" s="59"/>
    </row>
    <row r="21" spans="1:22" s="12" customFormat="1" ht="21" customHeight="1">
      <c r="A21" s="21" t="s">
        <v>29</v>
      </c>
      <c r="B21" s="25" t="s">
        <v>30</v>
      </c>
      <c r="C21" s="26"/>
      <c r="D21" s="26"/>
      <c r="E21" s="26"/>
      <c r="F21" s="27"/>
      <c r="G21" s="28">
        <f>SUM(G22:G24)</f>
        <v>10033971751</v>
      </c>
      <c r="H21" s="28">
        <f>SUM(H22:H24)</f>
        <v>2002236024</v>
      </c>
      <c r="I21" s="56">
        <f t="shared" si="2"/>
        <v>19.954571068036486</v>
      </c>
      <c r="J21" s="28">
        <f>G21-H21</f>
        <v>8031735727</v>
      </c>
      <c r="K21" s="56">
        <f t="shared" ref="K21:K31" si="3">J21/G21*100</f>
        <v>80.045428931963514</v>
      </c>
      <c r="L21" s="60"/>
    </row>
    <row r="22" spans="1:22" s="13" customFormat="1" ht="21" customHeight="1">
      <c r="A22" s="29" t="s">
        <v>31</v>
      </c>
      <c r="B22" s="30" t="s">
        <v>32</v>
      </c>
      <c r="C22" s="31"/>
      <c r="D22" s="31"/>
      <c r="E22" s="31"/>
      <c r="F22" s="32"/>
      <c r="G22" s="33">
        <v>0</v>
      </c>
      <c r="H22" s="33">
        <v>0</v>
      </c>
      <c r="I22" s="56">
        <v>0</v>
      </c>
      <c r="J22" s="33">
        <f t="shared" ref="J22:J31" si="4">G22-H22</f>
        <v>0</v>
      </c>
      <c r="K22" s="56">
        <v>0</v>
      </c>
      <c r="L22" s="58"/>
    </row>
    <row r="23" spans="1:22" s="13" customFormat="1" ht="21" customHeight="1">
      <c r="A23" s="29" t="s">
        <v>33</v>
      </c>
      <c r="B23" s="30" t="s">
        <v>34</v>
      </c>
      <c r="C23" s="31"/>
      <c r="D23" s="31"/>
      <c r="E23" s="31"/>
      <c r="F23" s="32"/>
      <c r="G23" s="33">
        <v>8415746669</v>
      </c>
      <c r="H23" s="33">
        <v>1691488024</v>
      </c>
      <c r="I23" s="87">
        <f>H23/G23*100</f>
        <v>20.099084377512412</v>
      </c>
      <c r="J23" s="33">
        <f t="shared" si="4"/>
        <v>6724258645</v>
      </c>
      <c r="K23" s="57">
        <f t="shared" si="3"/>
        <v>79.900915622487588</v>
      </c>
      <c r="L23" s="58"/>
    </row>
    <row r="24" spans="1:22" s="13" customFormat="1" ht="21" customHeight="1">
      <c r="A24" s="29" t="s">
        <v>35</v>
      </c>
      <c r="B24" s="30" t="s">
        <v>36</v>
      </c>
      <c r="C24" s="31"/>
      <c r="D24" s="31"/>
      <c r="E24" s="31"/>
      <c r="F24" s="32"/>
      <c r="G24" s="33">
        <f>SUM(G25:G29)</f>
        <v>1618225082</v>
      </c>
      <c r="H24" s="33">
        <f>SUM(H25:H29)</f>
        <v>310748000</v>
      </c>
      <c r="I24" s="87">
        <f>H24/G24*100</f>
        <v>19.203014676792655</v>
      </c>
      <c r="J24" s="33">
        <f t="shared" si="4"/>
        <v>1307477082</v>
      </c>
      <c r="K24" s="57">
        <f t="shared" si="3"/>
        <v>80.796985323207352</v>
      </c>
      <c r="L24" s="58"/>
      <c r="N24" s="13">
        <v>1618225082</v>
      </c>
    </row>
    <row r="25" spans="1:22" s="13" customFormat="1" ht="21" customHeight="1">
      <c r="A25" s="29"/>
      <c r="B25" s="30" t="s">
        <v>37</v>
      </c>
      <c r="C25" s="31"/>
      <c r="D25" s="31"/>
      <c r="E25" s="31"/>
      <c r="F25" s="37"/>
      <c r="G25" s="33">
        <v>0</v>
      </c>
      <c r="H25" s="33">
        <v>0</v>
      </c>
      <c r="I25" s="56">
        <v>0</v>
      </c>
      <c r="J25" s="33">
        <f t="shared" si="4"/>
        <v>0</v>
      </c>
      <c r="K25" s="56">
        <v>0</v>
      </c>
      <c r="L25" s="58"/>
    </row>
    <row r="26" spans="1:22" s="13" customFormat="1" ht="21" customHeight="1">
      <c r="A26" s="29"/>
      <c r="B26" s="30" t="s">
        <v>38</v>
      </c>
      <c r="C26" s="31"/>
      <c r="D26" s="31"/>
      <c r="E26" s="31"/>
      <c r="F26" s="37"/>
      <c r="G26" s="33">
        <v>418225082</v>
      </c>
      <c r="H26" s="33">
        <v>298174000</v>
      </c>
      <c r="I26" s="56">
        <v>0</v>
      </c>
      <c r="J26" s="33">
        <f t="shared" si="4"/>
        <v>120051082</v>
      </c>
      <c r="K26" s="56">
        <v>0</v>
      </c>
      <c r="L26" s="61"/>
    </row>
    <row r="27" spans="1:22" s="13" customFormat="1" ht="21" customHeight="1">
      <c r="A27" s="29"/>
      <c r="B27" s="30" t="s">
        <v>39</v>
      </c>
      <c r="C27" s="31"/>
      <c r="D27" s="31"/>
      <c r="E27" s="31"/>
      <c r="F27" s="37"/>
      <c r="G27" s="33">
        <v>1200000000</v>
      </c>
      <c r="H27" s="33">
        <v>12574000</v>
      </c>
      <c r="I27" s="56">
        <v>0</v>
      </c>
      <c r="J27" s="33">
        <f t="shared" si="4"/>
        <v>1187426000</v>
      </c>
      <c r="K27" s="56">
        <v>0</v>
      </c>
      <c r="L27" s="61"/>
      <c r="R27" s="13">
        <f>751278803-H21</f>
        <v>-1250957221</v>
      </c>
    </row>
    <row r="28" spans="1:22" s="13" customFormat="1" ht="21" customHeight="1">
      <c r="A28" s="29"/>
      <c r="B28" s="30" t="s">
        <v>40</v>
      </c>
      <c r="C28" s="31"/>
      <c r="D28" s="31"/>
      <c r="E28" s="31"/>
      <c r="F28" s="32"/>
      <c r="G28" s="33">
        <v>0</v>
      </c>
      <c r="H28" s="33">
        <v>0</v>
      </c>
      <c r="I28" s="56">
        <v>0</v>
      </c>
      <c r="J28" s="33">
        <f t="shared" si="4"/>
        <v>0</v>
      </c>
      <c r="K28" s="56">
        <v>0</v>
      </c>
      <c r="L28" s="62"/>
    </row>
    <row r="29" spans="1:22" s="13" customFormat="1" ht="21" customHeight="1">
      <c r="A29" s="29"/>
      <c r="B29" s="38" t="s">
        <v>41</v>
      </c>
      <c r="C29" s="39"/>
      <c r="D29" s="39"/>
      <c r="E29" s="39"/>
      <c r="F29" s="40"/>
      <c r="G29" s="41">
        <v>0</v>
      </c>
      <c r="H29" s="42">
        <v>0</v>
      </c>
      <c r="I29" s="56">
        <v>0</v>
      </c>
      <c r="J29" s="33">
        <f t="shared" si="4"/>
        <v>0</v>
      </c>
      <c r="K29" s="56">
        <v>0</v>
      </c>
      <c r="L29" s="58"/>
    </row>
    <row r="30" spans="1:22" s="12" customFormat="1" ht="21" customHeight="1">
      <c r="A30" s="43"/>
      <c r="B30" s="179" t="s">
        <v>42</v>
      </c>
      <c r="C30" s="180"/>
      <c r="D30" s="180"/>
      <c r="E30" s="180"/>
      <c r="F30" s="181"/>
      <c r="G30" s="28">
        <f>G17+G21</f>
        <v>17941053768</v>
      </c>
      <c r="H30" s="28">
        <f>H17+H21</f>
        <v>5983540068</v>
      </c>
      <c r="I30" s="56">
        <f>H30/G30*100</f>
        <v>33.351107161120908</v>
      </c>
      <c r="J30" s="28">
        <f t="shared" si="4"/>
        <v>11957513700</v>
      </c>
      <c r="K30" s="56">
        <f t="shared" si="3"/>
        <v>66.648892838879092</v>
      </c>
      <c r="L30" s="60"/>
    </row>
    <row r="31" spans="1:22" s="12" customFormat="1" ht="21" customHeight="1">
      <c r="A31" s="43"/>
      <c r="B31" s="179" t="s">
        <v>43</v>
      </c>
      <c r="C31" s="180"/>
      <c r="D31" s="180"/>
      <c r="E31" s="180"/>
      <c r="F31" s="181"/>
      <c r="G31" s="28">
        <f>G15-G30</f>
        <v>-17941053768</v>
      </c>
      <c r="H31" s="28">
        <f>H15-H30</f>
        <v>-5983540068</v>
      </c>
      <c r="I31" s="56">
        <f t="shared" ref="I31" si="5">H31/G31*100</f>
        <v>33.351107161120908</v>
      </c>
      <c r="J31" s="28">
        <f t="shared" si="4"/>
        <v>-11957513700</v>
      </c>
      <c r="K31" s="56">
        <f t="shared" si="3"/>
        <v>66.648892838879092</v>
      </c>
      <c r="L31" s="60"/>
    </row>
    <row r="32" spans="1:22" s="13" customFormat="1" ht="12" customHeight="1"/>
    <row r="33" spans="1:18" s="14" customFormat="1" ht="21" customHeight="1">
      <c r="A33" s="91" t="s">
        <v>44</v>
      </c>
      <c r="B33" s="179" t="s">
        <v>45</v>
      </c>
      <c r="C33" s="180"/>
      <c r="D33" s="180"/>
      <c r="E33" s="180"/>
      <c r="F33" s="181"/>
      <c r="G33" s="92" t="s">
        <v>46</v>
      </c>
      <c r="H33" s="44" t="s">
        <v>47</v>
      </c>
      <c r="I33" s="180" t="s">
        <v>48</v>
      </c>
      <c r="J33" s="180"/>
      <c r="K33" s="179" t="s">
        <v>49</v>
      </c>
      <c r="L33" s="181"/>
    </row>
    <row r="34" spans="1:18" s="13" customFormat="1" ht="21.75" customHeight="1">
      <c r="A34" s="45">
        <v>1</v>
      </c>
      <c r="B34" s="30" t="s">
        <v>50</v>
      </c>
      <c r="C34" s="31"/>
      <c r="D34" s="31"/>
      <c r="E34" s="31"/>
      <c r="F34" s="32"/>
      <c r="G34" s="46">
        <v>790000000</v>
      </c>
      <c r="H34" s="33">
        <v>0</v>
      </c>
      <c r="I34" s="200">
        <f t="shared" ref="I34:I38" si="6">G34+H34</f>
        <v>790000000</v>
      </c>
      <c r="J34" s="201"/>
      <c r="K34" s="30"/>
      <c r="L34" s="32"/>
      <c r="R34" s="13">
        <f>38721197-I47</f>
        <v>2146918</v>
      </c>
    </row>
    <row r="35" spans="1:18" s="13" customFormat="1" ht="21" customHeight="1">
      <c r="A35" s="45">
        <v>2</v>
      </c>
      <c r="B35" s="30" t="s">
        <v>51</v>
      </c>
      <c r="C35" s="31"/>
      <c r="D35" s="31"/>
      <c r="E35" s="31"/>
      <c r="F35" s="32"/>
      <c r="G35" s="46">
        <v>751278803</v>
      </c>
      <c r="H35" s="47">
        <v>0</v>
      </c>
      <c r="I35" s="200">
        <f t="shared" si="6"/>
        <v>751278803</v>
      </c>
      <c r="J35" s="201"/>
      <c r="K35" s="30"/>
      <c r="L35" s="32"/>
      <c r="N35" s="99">
        <f>G34+G35</f>
        <v>1541278803</v>
      </c>
    </row>
    <row r="36" spans="1:18" s="13" customFormat="1" ht="21" customHeight="1">
      <c r="A36" s="45">
        <v>3</v>
      </c>
      <c r="B36" s="30" t="s">
        <v>52</v>
      </c>
      <c r="C36" s="31"/>
      <c r="D36" s="31"/>
      <c r="E36" s="31"/>
      <c r="F36" s="32"/>
      <c r="G36" s="46">
        <v>0</v>
      </c>
      <c r="H36" s="33">
        <v>0</v>
      </c>
      <c r="I36" s="200">
        <f t="shared" si="6"/>
        <v>0</v>
      </c>
      <c r="J36" s="201"/>
      <c r="K36" s="30"/>
      <c r="L36" s="32"/>
    </row>
    <row r="37" spans="1:18" s="13" customFormat="1" ht="21" customHeight="1">
      <c r="A37" s="45">
        <v>4</v>
      </c>
      <c r="B37" s="30" t="s">
        <v>53</v>
      </c>
      <c r="C37" s="31"/>
      <c r="D37" s="31"/>
      <c r="E37" s="31"/>
      <c r="F37" s="32"/>
      <c r="G37" s="46">
        <v>3101874243</v>
      </c>
      <c r="H37" s="33">
        <v>879429801</v>
      </c>
      <c r="I37" s="200">
        <f t="shared" si="6"/>
        <v>3981304044</v>
      </c>
      <c r="J37" s="201"/>
      <c r="K37" s="30"/>
      <c r="L37" s="32"/>
    </row>
    <row r="38" spans="1:18" s="13" customFormat="1" ht="21" customHeight="1">
      <c r="A38" s="45">
        <v>5</v>
      </c>
      <c r="B38" s="30" t="s">
        <v>54</v>
      </c>
      <c r="C38" s="31"/>
      <c r="D38" s="31"/>
      <c r="E38" s="31"/>
      <c r="F38" s="32"/>
      <c r="G38" s="46">
        <v>497650400</v>
      </c>
      <c r="H38" s="33">
        <v>0</v>
      </c>
      <c r="I38" s="200">
        <f t="shared" si="6"/>
        <v>497650400</v>
      </c>
      <c r="J38" s="201"/>
      <c r="K38" s="30"/>
      <c r="L38" s="32"/>
    </row>
    <row r="39" spans="1:18" s="12" customFormat="1" ht="21" customHeight="1">
      <c r="A39" s="25"/>
      <c r="B39" s="179" t="s">
        <v>55</v>
      </c>
      <c r="C39" s="180"/>
      <c r="D39" s="180"/>
      <c r="E39" s="180"/>
      <c r="F39" s="181"/>
      <c r="G39" s="48">
        <f>SUM(G34:G38)</f>
        <v>5140803446</v>
      </c>
      <c r="H39" s="28">
        <f>SUM(H34:H38)</f>
        <v>879429801</v>
      </c>
      <c r="I39" s="202">
        <f>SUM(I34:J38)</f>
        <v>6020233247</v>
      </c>
      <c r="J39" s="202"/>
      <c r="K39" s="25"/>
      <c r="L39" s="27"/>
    </row>
    <row r="40" spans="1:18" s="13" customFormat="1" ht="12" customHeight="1"/>
    <row r="41" spans="1:18" s="14" customFormat="1" ht="21" customHeight="1">
      <c r="A41" s="95" t="s">
        <v>56</v>
      </c>
      <c r="B41" s="187" t="s">
        <v>57</v>
      </c>
      <c r="C41" s="188"/>
      <c r="D41" s="188"/>
      <c r="E41" s="188"/>
      <c r="F41" s="189"/>
      <c r="G41" s="50" t="s">
        <v>46</v>
      </c>
      <c r="H41" s="97" t="s">
        <v>47</v>
      </c>
      <c r="I41" s="190" t="s">
        <v>48</v>
      </c>
      <c r="J41" s="191"/>
      <c r="K41" s="192" t="s">
        <v>49</v>
      </c>
      <c r="L41" s="191"/>
    </row>
    <row r="42" spans="1:18" s="14" customFormat="1" ht="21" customHeight="1">
      <c r="A42" s="95"/>
      <c r="B42" s="30" t="s">
        <v>57</v>
      </c>
      <c r="C42" s="31"/>
      <c r="D42" s="31"/>
      <c r="E42" s="31"/>
      <c r="F42" s="32"/>
      <c r="G42" s="33">
        <v>-118900</v>
      </c>
      <c r="H42" s="33">
        <v>0</v>
      </c>
      <c r="I42" s="200">
        <f>G42+H42</f>
        <v>-118900</v>
      </c>
      <c r="J42" s="201"/>
      <c r="K42" s="97"/>
      <c r="L42" s="96"/>
    </row>
    <row r="43" spans="1:18" s="13" customFormat="1" ht="21" customHeight="1">
      <c r="A43" s="30"/>
      <c r="B43" s="30" t="s">
        <v>58</v>
      </c>
      <c r="C43" s="31"/>
      <c r="D43" s="31"/>
      <c r="E43" s="31"/>
      <c r="F43" s="32"/>
      <c r="G43" s="33">
        <v>0</v>
      </c>
      <c r="H43" s="33">
        <v>0</v>
      </c>
      <c r="I43" s="200">
        <f>G43+H43</f>
        <v>0</v>
      </c>
      <c r="J43" s="201"/>
      <c r="K43" s="193"/>
      <c r="L43" s="194"/>
    </row>
    <row r="44" spans="1:18" s="13" customFormat="1" ht="12" customHeight="1">
      <c r="B44" s="52"/>
      <c r="C44" s="52"/>
      <c r="D44" s="52"/>
      <c r="E44" s="52"/>
      <c r="F44" s="52"/>
    </row>
    <row r="45" spans="1:18" s="14" customFormat="1" ht="21" customHeight="1">
      <c r="A45" s="91" t="s">
        <v>59</v>
      </c>
      <c r="B45" s="182" t="s">
        <v>60</v>
      </c>
      <c r="C45" s="183"/>
      <c r="D45" s="183"/>
      <c r="E45" s="183"/>
      <c r="F45" s="183"/>
      <c r="G45" s="92"/>
      <c r="H45" s="93"/>
      <c r="I45" s="179" t="s">
        <v>61</v>
      </c>
      <c r="J45" s="181"/>
      <c r="K45" s="180" t="s">
        <v>49</v>
      </c>
      <c r="L45" s="181"/>
    </row>
    <row r="46" spans="1:18" s="13" customFormat="1" ht="21.75" customHeight="1">
      <c r="A46" s="45">
        <v>1</v>
      </c>
      <c r="B46" s="30" t="s">
        <v>62</v>
      </c>
      <c r="C46" s="31"/>
      <c r="D46" s="31"/>
      <c r="E46" s="31"/>
      <c r="F46" s="31"/>
      <c r="G46" s="31"/>
      <c r="H46" s="32"/>
      <c r="I46" s="200">
        <v>0</v>
      </c>
      <c r="J46" s="201"/>
      <c r="K46" s="31"/>
      <c r="L46" s="32"/>
    </row>
    <row r="47" spans="1:18" s="13" customFormat="1" ht="21" customHeight="1">
      <c r="A47" s="45">
        <v>2</v>
      </c>
      <c r="B47" s="30" t="s">
        <v>63</v>
      </c>
      <c r="C47" s="31"/>
      <c r="D47" s="31"/>
      <c r="E47" s="31"/>
      <c r="F47" s="31"/>
      <c r="G47" s="31"/>
      <c r="H47" s="32"/>
      <c r="I47" s="200">
        <f>I34+I35+I38-H21+I42</f>
        <v>36574279</v>
      </c>
      <c r="J47" s="201"/>
      <c r="K47" s="31"/>
      <c r="L47" s="32"/>
    </row>
    <row r="48" spans="1:18" s="15" customFormat="1" ht="29.25" customHeight="1">
      <c r="F48" s="53"/>
      <c r="G48" s="53"/>
      <c r="H48" s="54"/>
      <c r="O48" s="196"/>
      <c r="P48" s="196"/>
      <c r="Q48" s="196"/>
    </row>
    <row r="49" spans="6:15" s="15" customFormat="1" ht="15.75">
      <c r="F49" s="53"/>
      <c r="G49" s="53"/>
      <c r="H49" s="53"/>
      <c r="J49" s="196" t="s">
        <v>100</v>
      </c>
      <c r="K49" s="196"/>
      <c r="L49" s="196"/>
    </row>
    <row r="50" spans="6:15" s="15" customFormat="1" ht="15.75">
      <c r="F50" s="55"/>
      <c r="G50" s="53"/>
      <c r="H50" s="53"/>
      <c r="J50" s="197" t="s">
        <v>64</v>
      </c>
      <c r="K50" s="197"/>
      <c r="L50" s="197"/>
    </row>
    <row r="51" spans="6:15" s="15" customFormat="1" ht="15.75">
      <c r="F51" s="53"/>
      <c r="G51" s="53"/>
      <c r="H51" s="53"/>
      <c r="J51" s="109"/>
      <c r="K51" s="109"/>
      <c r="L51" s="109"/>
    </row>
    <row r="52" spans="6:15" s="15" customFormat="1" ht="15.75">
      <c r="F52" s="54"/>
      <c r="G52" s="53"/>
      <c r="H52" s="53"/>
      <c r="J52" s="109"/>
      <c r="K52" s="109"/>
      <c r="L52" s="109"/>
    </row>
    <row r="53" spans="6:15" s="15" customFormat="1" ht="15.75">
      <c r="G53" s="53"/>
      <c r="H53" s="53"/>
      <c r="J53" s="109"/>
      <c r="K53" s="109"/>
      <c r="L53" s="109"/>
      <c r="O53" s="98"/>
    </row>
    <row r="54" spans="6:15" s="15" customFormat="1" ht="15.75">
      <c r="F54" s="53"/>
      <c r="G54" s="53"/>
      <c r="H54" s="53"/>
      <c r="J54" s="109"/>
      <c r="K54" s="109"/>
      <c r="L54" s="109"/>
      <c r="O54" s="94"/>
    </row>
    <row r="55" spans="6:15" s="15" customFormat="1" ht="15.75">
      <c r="F55" s="53"/>
      <c r="G55" s="54"/>
      <c r="J55" s="199" t="s">
        <v>67</v>
      </c>
      <c r="K55" s="197"/>
      <c r="L55" s="197"/>
    </row>
    <row r="56" spans="6:15" s="15" customFormat="1" ht="15.75">
      <c r="F56" s="53"/>
      <c r="J56" s="196" t="s">
        <v>68</v>
      </c>
      <c r="K56" s="196"/>
      <c r="L56" s="196"/>
    </row>
    <row r="57" spans="6:15" s="15" customFormat="1" ht="15.75"/>
    <row r="66" spans="10:12">
      <c r="J66" s="195" t="s">
        <v>66</v>
      </c>
      <c r="K66" s="195"/>
      <c r="L66" s="195"/>
    </row>
    <row r="67" spans="10:12" ht="15.75">
      <c r="J67" s="64"/>
      <c r="K67" s="65"/>
      <c r="L67" s="15"/>
    </row>
    <row r="68" spans="10:12" ht="15.75">
      <c r="J68" s="64"/>
      <c r="K68" s="65"/>
      <c r="L68" s="15"/>
    </row>
    <row r="69" spans="10:12" ht="15.75">
      <c r="J69" s="64"/>
      <c r="K69" s="65"/>
      <c r="L69" s="15"/>
    </row>
    <row r="70" spans="10:12" ht="15.75">
      <c r="J70" s="64"/>
      <c r="K70" s="65"/>
      <c r="L70" s="15"/>
    </row>
    <row r="71" spans="10:12">
      <c r="J71" s="198" t="s">
        <v>69</v>
      </c>
      <c r="K71" s="198"/>
      <c r="L71" s="198"/>
    </row>
    <row r="72" spans="10:12">
      <c r="J72" s="195" t="s">
        <v>70</v>
      </c>
      <c r="K72" s="195"/>
      <c r="L72" s="195"/>
    </row>
  </sheetData>
  <mergeCells count="47">
    <mergeCell ref="A7:A8"/>
    <mergeCell ref="B7:F8"/>
    <mergeCell ref="G7:G8"/>
    <mergeCell ref="H7:H8"/>
    <mergeCell ref="I7:I8"/>
    <mergeCell ref="A1:L1"/>
    <mergeCell ref="A2:L2"/>
    <mergeCell ref="A3:L3"/>
    <mergeCell ref="A4:L4"/>
    <mergeCell ref="B5:J5"/>
    <mergeCell ref="I34:J34"/>
    <mergeCell ref="J7:J8"/>
    <mergeCell ref="K7:K8"/>
    <mergeCell ref="L7:L8"/>
    <mergeCell ref="B9:F9"/>
    <mergeCell ref="B14:F14"/>
    <mergeCell ref="B15:F15"/>
    <mergeCell ref="B30:F30"/>
    <mergeCell ref="B31:F31"/>
    <mergeCell ref="B33:F33"/>
    <mergeCell ref="I33:J33"/>
    <mergeCell ref="K33:L33"/>
    <mergeCell ref="I35:J35"/>
    <mergeCell ref="I36:J36"/>
    <mergeCell ref="I37:J37"/>
    <mergeCell ref="I38:J38"/>
    <mergeCell ref="B39:F39"/>
    <mergeCell ref="I39:J39"/>
    <mergeCell ref="O48:Q48"/>
    <mergeCell ref="B41:F41"/>
    <mergeCell ref="I41:J41"/>
    <mergeCell ref="K41:L41"/>
    <mergeCell ref="I42:J42"/>
    <mergeCell ref="I43:J43"/>
    <mergeCell ref="K43:L43"/>
    <mergeCell ref="B45:F45"/>
    <mergeCell ref="I45:J45"/>
    <mergeCell ref="K45:L45"/>
    <mergeCell ref="I46:J46"/>
    <mergeCell ref="I47:J47"/>
    <mergeCell ref="J72:L72"/>
    <mergeCell ref="J55:L55"/>
    <mergeCell ref="J56:L56"/>
    <mergeCell ref="J49:L49"/>
    <mergeCell ref="J66:L66"/>
    <mergeCell ref="J50:L50"/>
    <mergeCell ref="J71:L71"/>
  </mergeCells>
  <printOptions horizontalCentered="1"/>
  <pageMargins left="0.39370078740157483" right="0.19685039370078741" top="0.74803149606299213" bottom="0.74803149606299213" header="0.31496062992125984" footer="0.31496062992125984"/>
  <pageSetup paperSize="9" scale="5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7"/>
  <sheetViews>
    <sheetView view="pageBreakPreview" topLeftCell="A13" zoomScale="80" zoomScaleNormal="100" zoomScaleSheetLayoutView="80" workbookViewId="0">
      <selection activeCell="B39" sqref="B39:F39"/>
    </sheetView>
  </sheetViews>
  <sheetFormatPr defaultColWidth="9.140625" defaultRowHeight="15"/>
  <cols>
    <col min="1" max="1" width="14.28515625" style="16" customWidth="1"/>
    <col min="2" max="5" width="9.140625" style="16"/>
    <col min="6" max="6" width="15.140625" style="16" customWidth="1"/>
    <col min="7" max="7" width="19" style="16" customWidth="1"/>
    <col min="8" max="8" width="17.85546875" style="16" customWidth="1"/>
    <col min="9" max="9" width="10.42578125" style="16" customWidth="1"/>
    <col min="10" max="10" width="24.42578125" style="16" customWidth="1"/>
    <col min="11" max="11" width="10" style="16" customWidth="1"/>
    <col min="12" max="12" width="19.140625" style="16" customWidth="1"/>
    <col min="13" max="13" width="9.140625" style="16"/>
    <col min="14" max="14" width="17" style="16" bestFit="1" customWidth="1"/>
    <col min="15" max="21" width="9.140625" style="16"/>
    <col min="22" max="22" width="13.5703125" style="16" customWidth="1"/>
    <col min="23" max="16384" width="9.140625" style="16"/>
  </cols>
  <sheetData>
    <row r="1" spans="1:12" s="9" customFormat="1" ht="18.75">
      <c r="A1" s="167" t="s">
        <v>0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</row>
    <row r="2" spans="1:12" s="9" customFormat="1" ht="23.25">
      <c r="A2" s="168" t="s">
        <v>1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</row>
    <row r="3" spans="1:12" s="9" customFormat="1" ht="18.75">
      <c r="A3" s="167" t="s">
        <v>2</v>
      </c>
      <c r="B3" s="167"/>
      <c r="C3" s="167"/>
      <c r="D3" s="167"/>
      <c r="E3" s="167"/>
      <c r="F3" s="167"/>
      <c r="G3" s="167"/>
      <c r="H3" s="167"/>
      <c r="I3" s="167"/>
      <c r="J3" s="167"/>
      <c r="K3" s="167"/>
      <c r="L3" s="167"/>
    </row>
    <row r="4" spans="1:12" s="9" customFormat="1" ht="18.75">
      <c r="A4" s="167" t="s">
        <v>96</v>
      </c>
      <c r="B4" s="167"/>
      <c r="C4" s="167"/>
      <c r="D4" s="167"/>
      <c r="E4" s="167"/>
      <c r="F4" s="167"/>
      <c r="G4" s="167"/>
      <c r="H4" s="167"/>
      <c r="I4" s="167"/>
      <c r="J4" s="167"/>
      <c r="K4" s="167"/>
      <c r="L4" s="167"/>
    </row>
    <row r="5" spans="1:12" s="9" customFormat="1">
      <c r="B5" s="169"/>
      <c r="C5" s="169"/>
      <c r="D5" s="169"/>
      <c r="E5" s="169"/>
      <c r="F5" s="169"/>
      <c r="G5" s="169"/>
      <c r="H5" s="169"/>
      <c r="I5" s="169"/>
      <c r="J5" s="169"/>
      <c r="K5" s="86"/>
    </row>
    <row r="6" spans="1:12" s="9" customFormat="1">
      <c r="B6" s="16"/>
      <c r="C6" s="16"/>
      <c r="D6" s="16"/>
      <c r="E6" s="16"/>
      <c r="F6" s="16"/>
      <c r="G6" s="16"/>
      <c r="H6" s="16"/>
      <c r="I6" s="16"/>
      <c r="J6" s="16"/>
      <c r="K6" s="16"/>
    </row>
    <row r="7" spans="1:12" s="10" customFormat="1" ht="28.5" customHeight="1">
      <c r="A7" s="157" t="s">
        <v>4</v>
      </c>
      <c r="B7" s="159" t="s">
        <v>5</v>
      </c>
      <c r="C7" s="160"/>
      <c r="D7" s="160"/>
      <c r="E7" s="160"/>
      <c r="F7" s="161"/>
      <c r="G7" s="157" t="s">
        <v>98</v>
      </c>
      <c r="H7" s="159" t="s">
        <v>7</v>
      </c>
      <c r="I7" s="165" t="s">
        <v>8</v>
      </c>
      <c r="J7" s="159" t="s">
        <v>9</v>
      </c>
      <c r="K7" s="165" t="s">
        <v>8</v>
      </c>
      <c r="L7" s="172" t="s">
        <v>10</v>
      </c>
    </row>
    <row r="8" spans="1:12" s="10" customFormat="1" ht="15.75" customHeight="1">
      <c r="A8" s="158"/>
      <c r="B8" s="162"/>
      <c r="C8" s="163"/>
      <c r="D8" s="163"/>
      <c r="E8" s="163"/>
      <c r="F8" s="164"/>
      <c r="G8" s="158"/>
      <c r="H8" s="162"/>
      <c r="I8" s="166"/>
      <c r="J8" s="162"/>
      <c r="K8" s="166"/>
      <c r="L8" s="172"/>
    </row>
    <row r="9" spans="1:12" s="11" customFormat="1" ht="8.25" customHeight="1">
      <c r="A9" s="18">
        <v>1</v>
      </c>
      <c r="B9" s="173">
        <v>2</v>
      </c>
      <c r="C9" s="174"/>
      <c r="D9" s="174"/>
      <c r="E9" s="174"/>
      <c r="F9" s="175"/>
      <c r="G9" s="84">
        <v>3</v>
      </c>
      <c r="H9" s="18">
        <v>4</v>
      </c>
      <c r="I9" s="85">
        <v>5</v>
      </c>
      <c r="J9" s="18">
        <v>6</v>
      </c>
      <c r="K9" s="85">
        <v>7</v>
      </c>
      <c r="L9" s="18">
        <v>8</v>
      </c>
    </row>
    <row r="10" spans="1:12" s="12" customFormat="1" ht="21" customHeight="1">
      <c r="A10" s="21">
        <v>1</v>
      </c>
      <c r="B10" s="22" t="s">
        <v>11</v>
      </c>
      <c r="C10" s="23"/>
      <c r="D10" s="23"/>
      <c r="E10" s="23"/>
      <c r="F10" s="23"/>
      <c r="G10" s="24">
        <v>0</v>
      </c>
      <c r="H10" s="24">
        <f t="shared" ref="H10:J10" si="0">H11</f>
        <v>0</v>
      </c>
      <c r="I10" s="56">
        <v>0</v>
      </c>
      <c r="J10" s="24">
        <f t="shared" si="0"/>
        <v>0</v>
      </c>
      <c r="K10" s="56">
        <v>0</v>
      </c>
      <c r="L10" s="43"/>
    </row>
    <row r="11" spans="1:12" s="12" customFormat="1" ht="21" customHeight="1">
      <c r="A11" s="21">
        <v>1.1000000000000001</v>
      </c>
      <c r="B11" s="25" t="s">
        <v>12</v>
      </c>
      <c r="C11" s="26"/>
      <c r="D11" s="26"/>
      <c r="E11" s="26"/>
      <c r="F11" s="27"/>
      <c r="G11" s="28">
        <f>SUM(G12:G14)</f>
        <v>0</v>
      </c>
      <c r="H11" s="28">
        <f>SUM(H12:H14)</f>
        <v>0</v>
      </c>
      <c r="I11" s="56">
        <v>0</v>
      </c>
      <c r="J11" s="28">
        <f>SUM(J12:J14)</f>
        <v>0</v>
      </c>
      <c r="K11" s="56">
        <v>0</v>
      </c>
      <c r="L11" s="43"/>
    </row>
    <row r="12" spans="1:12" s="12" customFormat="1" ht="21" customHeight="1">
      <c r="A12" s="29" t="s">
        <v>13</v>
      </c>
      <c r="B12" s="30" t="s">
        <v>14</v>
      </c>
      <c r="C12" s="26"/>
      <c r="D12" s="26"/>
      <c r="E12" s="26"/>
      <c r="F12" s="27"/>
      <c r="G12" s="28">
        <v>0</v>
      </c>
      <c r="H12" s="28">
        <v>0</v>
      </c>
      <c r="I12" s="28">
        <v>0</v>
      </c>
      <c r="J12" s="28">
        <f>G12-H12</f>
        <v>0</v>
      </c>
      <c r="K12" s="28">
        <v>0</v>
      </c>
      <c r="L12" s="43"/>
    </row>
    <row r="13" spans="1:12" s="13" customFormat="1" ht="21" customHeight="1">
      <c r="A13" s="29" t="s">
        <v>15</v>
      </c>
      <c r="B13" s="30" t="s">
        <v>16</v>
      </c>
      <c r="C13" s="31"/>
      <c r="D13" s="31"/>
      <c r="E13" s="31"/>
      <c r="F13" s="32"/>
      <c r="G13" s="33">
        <v>0</v>
      </c>
      <c r="H13" s="33">
        <v>0</v>
      </c>
      <c r="I13" s="56">
        <v>0</v>
      </c>
      <c r="J13" s="33">
        <f t="shared" ref="J13:J15" si="1">G13-H13</f>
        <v>0</v>
      </c>
      <c r="K13" s="57">
        <v>0</v>
      </c>
      <c r="L13" s="58"/>
    </row>
    <row r="14" spans="1:12" s="13" customFormat="1" ht="42" customHeight="1">
      <c r="A14" s="29" t="s">
        <v>17</v>
      </c>
      <c r="B14" s="176" t="s">
        <v>18</v>
      </c>
      <c r="C14" s="177"/>
      <c r="D14" s="177"/>
      <c r="E14" s="177"/>
      <c r="F14" s="178"/>
      <c r="G14" s="33"/>
      <c r="H14" s="33"/>
      <c r="I14" s="28">
        <v>0</v>
      </c>
      <c r="J14" s="28">
        <f t="shared" si="1"/>
        <v>0</v>
      </c>
      <c r="K14" s="28">
        <v>0</v>
      </c>
      <c r="L14" s="58"/>
    </row>
    <row r="15" spans="1:12" s="13" customFormat="1" ht="21" customHeight="1">
      <c r="A15" s="29"/>
      <c r="B15" s="179" t="s">
        <v>19</v>
      </c>
      <c r="C15" s="180"/>
      <c r="D15" s="180"/>
      <c r="E15" s="180"/>
      <c r="F15" s="181"/>
      <c r="G15" s="28">
        <f>SUM(G12:G14)</f>
        <v>0</v>
      </c>
      <c r="H15" s="28">
        <f>SUM(H12:H14)</f>
        <v>0</v>
      </c>
      <c r="I15" s="56">
        <v>0</v>
      </c>
      <c r="J15" s="28">
        <f t="shared" si="1"/>
        <v>0</v>
      </c>
      <c r="K15" s="56">
        <v>0</v>
      </c>
      <c r="L15" s="58"/>
    </row>
    <row r="16" spans="1:12" s="12" customFormat="1" ht="21" customHeight="1">
      <c r="A16" s="21">
        <v>2</v>
      </c>
      <c r="B16" s="25" t="s">
        <v>20</v>
      </c>
      <c r="C16" s="26"/>
      <c r="D16" s="26"/>
      <c r="E16" s="26"/>
      <c r="F16" s="27"/>
      <c r="G16" s="28">
        <f>G17+G21</f>
        <v>17941053768</v>
      </c>
      <c r="H16" s="28">
        <f>H17+H21</f>
        <v>4773995772</v>
      </c>
      <c r="I16" s="56">
        <f t="shared" ref="I16:I21" si="2">H16/G16*100</f>
        <v>26.609338747509849</v>
      </c>
      <c r="J16" s="28">
        <f>G16-H16</f>
        <v>13167057996</v>
      </c>
      <c r="K16" s="56">
        <f>J16/G16*100</f>
        <v>73.390661252490148</v>
      </c>
      <c r="L16" s="43"/>
    </row>
    <row r="17" spans="1:22" s="12" customFormat="1" ht="21" customHeight="1">
      <c r="A17" s="21" t="s">
        <v>21</v>
      </c>
      <c r="B17" s="25" t="s">
        <v>22</v>
      </c>
      <c r="C17" s="26"/>
      <c r="D17" s="26"/>
      <c r="E17" s="26"/>
      <c r="F17" s="27"/>
      <c r="G17" s="28">
        <f>G18</f>
        <v>7907082017</v>
      </c>
      <c r="H17" s="28">
        <f>H18</f>
        <v>3101874243</v>
      </c>
      <c r="I17" s="56">
        <f t="shared" si="2"/>
        <v>39.229063722003374</v>
      </c>
      <c r="J17" s="28">
        <f>G17-H17</f>
        <v>4805207774</v>
      </c>
      <c r="K17" s="56">
        <f>J17/G17*100</f>
        <v>60.770936277996626</v>
      </c>
      <c r="L17" s="43"/>
    </row>
    <row r="18" spans="1:22" s="13" customFormat="1" ht="21" customHeight="1">
      <c r="A18" s="29" t="s">
        <v>23</v>
      </c>
      <c r="B18" s="30" t="s">
        <v>24</v>
      </c>
      <c r="C18" s="31"/>
      <c r="D18" s="31"/>
      <c r="E18" s="31"/>
      <c r="F18" s="32"/>
      <c r="G18" s="33">
        <f>SUM(G19:G20)</f>
        <v>7907082017</v>
      </c>
      <c r="H18" s="33">
        <f>SUM(H19:H20)</f>
        <v>3101874243</v>
      </c>
      <c r="I18" s="57">
        <f t="shared" si="2"/>
        <v>39.229063722003374</v>
      </c>
      <c r="J18" s="33">
        <f>SUM(J19:J20)</f>
        <v>4805207774</v>
      </c>
      <c r="K18" s="57">
        <f>J18/G18*100</f>
        <v>60.770936277996626</v>
      </c>
      <c r="L18" s="59"/>
      <c r="V18" s="66"/>
    </row>
    <row r="19" spans="1:22" s="13" customFormat="1" ht="21" customHeight="1">
      <c r="A19" s="29" t="s">
        <v>25</v>
      </c>
      <c r="B19" s="30" t="s">
        <v>26</v>
      </c>
      <c r="C19" s="31"/>
      <c r="D19" s="31"/>
      <c r="E19" s="31"/>
      <c r="F19" s="32"/>
      <c r="G19" s="33">
        <v>6014820017</v>
      </c>
      <c r="H19" s="33">
        <v>2235187526</v>
      </c>
      <c r="I19" s="57">
        <f t="shared" si="2"/>
        <v>37.161336826082454</v>
      </c>
      <c r="J19" s="33">
        <f>G19-H19</f>
        <v>3779632491</v>
      </c>
      <c r="K19" s="57">
        <f>J19/G19*100</f>
        <v>62.838663173917539</v>
      </c>
      <c r="L19" s="59"/>
    </row>
    <row r="20" spans="1:22" s="13" customFormat="1" ht="21" customHeight="1">
      <c r="A20" s="29" t="s">
        <v>27</v>
      </c>
      <c r="B20" s="30" t="s">
        <v>28</v>
      </c>
      <c r="C20" s="31"/>
      <c r="D20" s="31"/>
      <c r="E20" s="31"/>
      <c r="F20" s="32"/>
      <c r="G20" s="33">
        <v>1892262000</v>
      </c>
      <c r="H20" s="33">
        <v>866686717</v>
      </c>
      <c r="I20" s="57">
        <f t="shared" si="2"/>
        <v>45.801623506681423</v>
      </c>
      <c r="J20" s="33">
        <f>G20-H20</f>
        <v>1025575283</v>
      </c>
      <c r="K20" s="57">
        <f>J20/G20*100</f>
        <v>54.198376493318577</v>
      </c>
      <c r="L20" s="59"/>
    </row>
    <row r="21" spans="1:22" s="12" customFormat="1" ht="21" customHeight="1">
      <c r="A21" s="21" t="s">
        <v>29</v>
      </c>
      <c r="B21" s="25" t="s">
        <v>30</v>
      </c>
      <c r="C21" s="26"/>
      <c r="D21" s="26"/>
      <c r="E21" s="26"/>
      <c r="F21" s="27"/>
      <c r="G21" s="28">
        <f>SUM(G22:G24)</f>
        <v>10033971751</v>
      </c>
      <c r="H21" s="28">
        <f>SUM(H22:H24)</f>
        <v>1672121529</v>
      </c>
      <c r="I21" s="56">
        <f t="shared" si="2"/>
        <v>16.664602716599774</v>
      </c>
      <c r="J21" s="28">
        <f>G21-H21</f>
        <v>8361850222</v>
      </c>
      <c r="K21" s="56">
        <f t="shared" ref="K21:K31" si="3">J21/G21*100</f>
        <v>83.335397283400226</v>
      </c>
      <c r="L21" s="60"/>
    </row>
    <row r="22" spans="1:22" s="13" customFormat="1" ht="21" customHeight="1">
      <c r="A22" s="29" t="s">
        <v>31</v>
      </c>
      <c r="B22" s="30" t="s">
        <v>32</v>
      </c>
      <c r="C22" s="31"/>
      <c r="D22" s="31"/>
      <c r="E22" s="31"/>
      <c r="F22" s="32"/>
      <c r="G22" s="33">
        <v>0</v>
      </c>
      <c r="H22" s="33">
        <v>0</v>
      </c>
      <c r="I22" s="56">
        <v>0</v>
      </c>
      <c r="J22" s="33">
        <f t="shared" ref="J22:J31" si="4">G22-H22</f>
        <v>0</v>
      </c>
      <c r="K22" s="56">
        <v>0</v>
      </c>
      <c r="L22" s="58"/>
    </row>
    <row r="23" spans="1:22" s="13" customFormat="1" ht="21" customHeight="1">
      <c r="A23" s="29" t="s">
        <v>33</v>
      </c>
      <c r="B23" s="30" t="s">
        <v>34</v>
      </c>
      <c r="C23" s="31"/>
      <c r="D23" s="31"/>
      <c r="E23" s="31"/>
      <c r="F23" s="32"/>
      <c r="G23" s="33">
        <v>8415746669</v>
      </c>
      <c r="H23" s="33">
        <v>1362793529</v>
      </c>
      <c r="I23" s="87">
        <f>H23/G23*100</f>
        <v>16.193376328923335</v>
      </c>
      <c r="J23" s="33">
        <f t="shared" si="4"/>
        <v>7052953140</v>
      </c>
      <c r="K23" s="57">
        <f t="shared" si="3"/>
        <v>83.806623671076665</v>
      </c>
      <c r="L23" s="58"/>
    </row>
    <row r="24" spans="1:22" s="13" customFormat="1" ht="21" customHeight="1">
      <c r="A24" s="29" t="s">
        <v>35</v>
      </c>
      <c r="B24" s="30" t="s">
        <v>36</v>
      </c>
      <c r="C24" s="31"/>
      <c r="D24" s="31"/>
      <c r="E24" s="31"/>
      <c r="F24" s="32"/>
      <c r="G24" s="33">
        <f>SUM(G25:G29)</f>
        <v>1618225082</v>
      </c>
      <c r="H24" s="33">
        <f>SUM(H25:H29)</f>
        <v>309328000</v>
      </c>
      <c r="I24" s="87">
        <f>H24/G24*100</f>
        <v>19.115264213906183</v>
      </c>
      <c r="J24" s="33">
        <f t="shared" si="4"/>
        <v>1308897082</v>
      </c>
      <c r="K24" s="57">
        <f t="shared" si="3"/>
        <v>80.884735786093813</v>
      </c>
      <c r="L24" s="58"/>
      <c r="N24" s="13">
        <v>1618225082</v>
      </c>
    </row>
    <row r="25" spans="1:22" s="13" customFormat="1" ht="21" customHeight="1">
      <c r="A25" s="29"/>
      <c r="B25" s="30" t="s">
        <v>37</v>
      </c>
      <c r="C25" s="31"/>
      <c r="D25" s="31"/>
      <c r="E25" s="31"/>
      <c r="F25" s="37"/>
      <c r="G25" s="33">
        <v>0</v>
      </c>
      <c r="H25" s="33">
        <v>0</v>
      </c>
      <c r="I25" s="56">
        <v>0</v>
      </c>
      <c r="J25" s="33">
        <f t="shared" si="4"/>
        <v>0</v>
      </c>
      <c r="K25" s="56">
        <v>0</v>
      </c>
      <c r="L25" s="58"/>
    </row>
    <row r="26" spans="1:22" s="13" customFormat="1" ht="21" customHeight="1">
      <c r="A26" s="29"/>
      <c r="B26" s="30" t="s">
        <v>38</v>
      </c>
      <c r="C26" s="31"/>
      <c r="D26" s="31"/>
      <c r="E26" s="31"/>
      <c r="F26" s="37"/>
      <c r="G26" s="33">
        <v>418225082</v>
      </c>
      <c r="H26" s="33">
        <v>298174000</v>
      </c>
      <c r="I26" s="56">
        <v>0</v>
      </c>
      <c r="J26" s="33">
        <f t="shared" si="4"/>
        <v>120051082</v>
      </c>
      <c r="K26" s="56">
        <v>0</v>
      </c>
      <c r="L26" s="61"/>
    </row>
    <row r="27" spans="1:22" s="13" customFormat="1" ht="21" customHeight="1">
      <c r="A27" s="29"/>
      <c r="B27" s="30" t="s">
        <v>39</v>
      </c>
      <c r="C27" s="31"/>
      <c r="D27" s="31"/>
      <c r="E27" s="31"/>
      <c r="F27" s="37"/>
      <c r="G27" s="33">
        <v>1200000000</v>
      </c>
      <c r="H27" s="33">
        <v>11154000</v>
      </c>
      <c r="I27" s="56">
        <v>0</v>
      </c>
      <c r="J27" s="33">
        <f t="shared" si="4"/>
        <v>1188846000</v>
      </c>
      <c r="K27" s="56">
        <v>0</v>
      </c>
      <c r="L27" s="61"/>
      <c r="R27" s="13">
        <f>751278803-H21</f>
        <v>-920842726</v>
      </c>
    </row>
    <row r="28" spans="1:22" s="13" customFormat="1" ht="21" customHeight="1">
      <c r="A28" s="29"/>
      <c r="B28" s="30" t="s">
        <v>40</v>
      </c>
      <c r="C28" s="31"/>
      <c r="D28" s="31"/>
      <c r="E28" s="31"/>
      <c r="F28" s="32"/>
      <c r="G28" s="33">
        <v>0</v>
      </c>
      <c r="H28" s="33">
        <v>0</v>
      </c>
      <c r="I28" s="56">
        <v>0</v>
      </c>
      <c r="J28" s="33">
        <f t="shared" si="4"/>
        <v>0</v>
      </c>
      <c r="K28" s="56">
        <v>0</v>
      </c>
      <c r="L28" s="62"/>
    </row>
    <row r="29" spans="1:22" s="13" customFormat="1" ht="21" customHeight="1">
      <c r="A29" s="29"/>
      <c r="B29" s="38" t="s">
        <v>41</v>
      </c>
      <c r="C29" s="39"/>
      <c r="D29" s="39"/>
      <c r="E29" s="39"/>
      <c r="F29" s="40"/>
      <c r="G29" s="41">
        <v>0</v>
      </c>
      <c r="H29" s="42">
        <v>0</v>
      </c>
      <c r="I29" s="56">
        <v>0</v>
      </c>
      <c r="J29" s="33">
        <f t="shared" si="4"/>
        <v>0</v>
      </c>
      <c r="K29" s="56">
        <v>0</v>
      </c>
      <c r="L29" s="58"/>
    </row>
    <row r="30" spans="1:22" s="12" customFormat="1" ht="21" customHeight="1">
      <c r="A30" s="43"/>
      <c r="B30" s="179" t="s">
        <v>42</v>
      </c>
      <c r="C30" s="180"/>
      <c r="D30" s="180"/>
      <c r="E30" s="180"/>
      <c r="F30" s="181"/>
      <c r="G30" s="28">
        <f>G17+G21</f>
        <v>17941053768</v>
      </c>
      <c r="H30" s="28">
        <f>H17+H21</f>
        <v>4773995772</v>
      </c>
      <c r="I30" s="56">
        <f>H30/G30*100</f>
        <v>26.609338747509849</v>
      </c>
      <c r="J30" s="28">
        <f t="shared" si="4"/>
        <v>13167057996</v>
      </c>
      <c r="K30" s="56">
        <f t="shared" si="3"/>
        <v>73.390661252490148</v>
      </c>
      <c r="L30" s="60"/>
    </row>
    <row r="31" spans="1:22" s="12" customFormat="1" ht="21" customHeight="1">
      <c r="A31" s="43"/>
      <c r="B31" s="179" t="s">
        <v>43</v>
      </c>
      <c r="C31" s="180"/>
      <c r="D31" s="180"/>
      <c r="E31" s="180"/>
      <c r="F31" s="181"/>
      <c r="G31" s="28">
        <f>G15-G30</f>
        <v>-17941053768</v>
      </c>
      <c r="H31" s="28">
        <f>H15-H30</f>
        <v>-4773995772</v>
      </c>
      <c r="I31" s="56">
        <f t="shared" ref="I31" si="5">H31/G31*100</f>
        <v>26.609338747509849</v>
      </c>
      <c r="J31" s="28">
        <f t="shared" si="4"/>
        <v>-13167057996</v>
      </c>
      <c r="K31" s="56">
        <f t="shared" si="3"/>
        <v>73.390661252490148</v>
      </c>
      <c r="L31" s="60"/>
    </row>
    <row r="32" spans="1:22" s="13" customFormat="1" ht="12" customHeight="1"/>
    <row r="33" spans="1:18" s="14" customFormat="1" ht="21" customHeight="1">
      <c r="A33" s="78" t="s">
        <v>44</v>
      </c>
      <c r="B33" s="179" t="s">
        <v>45</v>
      </c>
      <c r="C33" s="180"/>
      <c r="D33" s="180"/>
      <c r="E33" s="180"/>
      <c r="F33" s="181"/>
      <c r="G33" s="80" t="s">
        <v>46</v>
      </c>
      <c r="H33" s="44" t="s">
        <v>47</v>
      </c>
      <c r="I33" s="180" t="s">
        <v>48</v>
      </c>
      <c r="J33" s="180"/>
      <c r="K33" s="179" t="s">
        <v>49</v>
      </c>
      <c r="L33" s="181"/>
    </row>
    <row r="34" spans="1:18" s="13" customFormat="1" ht="21.75" customHeight="1">
      <c r="A34" s="45">
        <v>1</v>
      </c>
      <c r="B34" s="30" t="s">
        <v>50</v>
      </c>
      <c r="C34" s="31"/>
      <c r="D34" s="31"/>
      <c r="E34" s="31"/>
      <c r="F34" s="32"/>
      <c r="G34" s="46">
        <v>790000000</v>
      </c>
      <c r="H34" s="33">
        <v>0</v>
      </c>
      <c r="I34" s="200">
        <f t="shared" ref="I34:I38" si="6">G34+H34</f>
        <v>790000000</v>
      </c>
      <c r="J34" s="201"/>
      <c r="K34" s="30"/>
      <c r="L34" s="32"/>
      <c r="R34" s="13">
        <f>38721197-I47</f>
        <v>-327967577</v>
      </c>
    </row>
    <row r="35" spans="1:18" s="13" customFormat="1" ht="21" customHeight="1">
      <c r="A35" s="45">
        <v>2</v>
      </c>
      <c r="B35" s="30" t="s">
        <v>51</v>
      </c>
      <c r="C35" s="31"/>
      <c r="D35" s="31"/>
      <c r="E35" s="31"/>
      <c r="F35" s="32"/>
      <c r="G35" s="46">
        <v>751278803</v>
      </c>
      <c r="H35" s="47">
        <v>0</v>
      </c>
      <c r="I35" s="200">
        <f t="shared" si="6"/>
        <v>751278803</v>
      </c>
      <c r="J35" s="201"/>
      <c r="K35" s="30"/>
      <c r="L35" s="32"/>
      <c r="N35" s="99">
        <f>G34+G35</f>
        <v>1541278803</v>
      </c>
    </row>
    <row r="36" spans="1:18" s="13" customFormat="1" ht="21" customHeight="1">
      <c r="A36" s="45">
        <v>3</v>
      </c>
      <c r="B36" s="30" t="s">
        <v>52</v>
      </c>
      <c r="C36" s="31"/>
      <c r="D36" s="31"/>
      <c r="E36" s="31"/>
      <c r="F36" s="32"/>
      <c r="G36" s="46">
        <v>0</v>
      </c>
      <c r="H36" s="33">
        <v>0</v>
      </c>
      <c r="I36" s="200">
        <f t="shared" si="6"/>
        <v>0</v>
      </c>
      <c r="J36" s="201"/>
      <c r="K36" s="30"/>
      <c r="L36" s="32"/>
    </row>
    <row r="37" spans="1:18" s="13" customFormat="1" ht="21" customHeight="1">
      <c r="A37" s="45">
        <v>4</v>
      </c>
      <c r="B37" s="30" t="s">
        <v>53</v>
      </c>
      <c r="C37" s="31"/>
      <c r="D37" s="31"/>
      <c r="E37" s="31"/>
      <c r="F37" s="32"/>
      <c r="G37" s="46">
        <v>1780890211</v>
      </c>
      <c r="H37" s="33">
        <f>321396599+124743415+874844018</f>
        <v>1320984032</v>
      </c>
      <c r="I37" s="200">
        <f t="shared" si="6"/>
        <v>3101874243</v>
      </c>
      <c r="J37" s="201"/>
      <c r="K37" s="30"/>
      <c r="L37" s="32"/>
    </row>
    <row r="38" spans="1:18" s="13" customFormat="1" ht="21" customHeight="1">
      <c r="A38" s="45">
        <v>5</v>
      </c>
      <c r="B38" s="30" t="s">
        <v>54</v>
      </c>
      <c r="C38" s="31"/>
      <c r="D38" s="31"/>
      <c r="E38" s="31"/>
      <c r="F38" s="32"/>
      <c r="G38" s="46">
        <v>497650400</v>
      </c>
      <c r="H38" s="33">
        <v>0</v>
      </c>
      <c r="I38" s="200">
        <f t="shared" si="6"/>
        <v>497650400</v>
      </c>
      <c r="J38" s="201"/>
      <c r="K38" s="30"/>
      <c r="L38" s="32"/>
    </row>
    <row r="39" spans="1:18" s="12" customFormat="1" ht="21" customHeight="1">
      <c r="A39" s="25"/>
      <c r="B39" s="179" t="s">
        <v>55</v>
      </c>
      <c r="C39" s="180"/>
      <c r="D39" s="180"/>
      <c r="E39" s="180"/>
      <c r="F39" s="181"/>
      <c r="G39" s="48">
        <f>SUM(G34:G38)</f>
        <v>3819819414</v>
      </c>
      <c r="H39" s="28">
        <f>SUM(H34:H38)</f>
        <v>1320984032</v>
      </c>
      <c r="I39" s="202">
        <f>SUM(I34:J38)</f>
        <v>5140803446</v>
      </c>
      <c r="J39" s="202"/>
      <c r="K39" s="25"/>
      <c r="L39" s="27"/>
    </row>
    <row r="40" spans="1:18" s="13" customFormat="1" ht="12" customHeight="1"/>
    <row r="41" spans="1:18" s="14" customFormat="1" ht="21" customHeight="1">
      <c r="A41" s="81" t="s">
        <v>56</v>
      </c>
      <c r="B41" s="187" t="s">
        <v>57</v>
      </c>
      <c r="C41" s="188"/>
      <c r="D41" s="188"/>
      <c r="E41" s="188"/>
      <c r="F41" s="189"/>
      <c r="G41" s="50" t="s">
        <v>46</v>
      </c>
      <c r="H41" s="83" t="s">
        <v>47</v>
      </c>
      <c r="I41" s="190" t="s">
        <v>48</v>
      </c>
      <c r="J41" s="191"/>
      <c r="K41" s="192" t="s">
        <v>49</v>
      </c>
      <c r="L41" s="191"/>
    </row>
    <row r="42" spans="1:18" s="14" customFormat="1" ht="21" customHeight="1">
      <c r="A42" s="81"/>
      <c r="B42" s="30" t="s">
        <v>57</v>
      </c>
      <c r="C42" s="31"/>
      <c r="D42" s="31"/>
      <c r="E42" s="31"/>
      <c r="F42" s="32"/>
      <c r="G42" s="33">
        <v>-118900</v>
      </c>
      <c r="H42" s="33">
        <v>0</v>
      </c>
      <c r="I42" s="200">
        <f>G42+H42</f>
        <v>-118900</v>
      </c>
      <c r="J42" s="201"/>
      <c r="K42" s="83"/>
      <c r="L42" s="82"/>
    </row>
    <row r="43" spans="1:18" s="13" customFormat="1" ht="21" customHeight="1">
      <c r="A43" s="30"/>
      <c r="B43" s="30" t="s">
        <v>58</v>
      </c>
      <c r="C43" s="31"/>
      <c r="D43" s="31"/>
      <c r="E43" s="31"/>
      <c r="F43" s="32"/>
      <c r="G43" s="33">
        <v>0</v>
      </c>
      <c r="H43" s="33">
        <v>0</v>
      </c>
      <c r="I43" s="200">
        <f>G43+H43</f>
        <v>0</v>
      </c>
      <c r="J43" s="201"/>
      <c r="K43" s="193"/>
      <c r="L43" s="194"/>
    </row>
    <row r="44" spans="1:18" s="13" customFormat="1" ht="12" customHeight="1">
      <c r="B44" s="52"/>
      <c r="C44" s="52"/>
      <c r="D44" s="52"/>
      <c r="E44" s="52"/>
      <c r="F44" s="52"/>
    </row>
    <row r="45" spans="1:18" s="14" customFormat="1" ht="21" customHeight="1">
      <c r="A45" s="78" t="s">
        <v>59</v>
      </c>
      <c r="B45" s="182" t="s">
        <v>60</v>
      </c>
      <c r="C45" s="183"/>
      <c r="D45" s="183"/>
      <c r="E45" s="183"/>
      <c r="F45" s="183"/>
      <c r="G45" s="80"/>
      <c r="H45" s="79"/>
      <c r="I45" s="179" t="s">
        <v>61</v>
      </c>
      <c r="J45" s="181"/>
      <c r="K45" s="180" t="s">
        <v>49</v>
      </c>
      <c r="L45" s="181"/>
    </row>
    <row r="46" spans="1:18" s="13" customFormat="1" ht="21.75" customHeight="1">
      <c r="A46" s="45">
        <v>1</v>
      </c>
      <c r="B46" s="30" t="s">
        <v>62</v>
      </c>
      <c r="C46" s="31"/>
      <c r="D46" s="31"/>
      <c r="E46" s="31"/>
      <c r="F46" s="31"/>
      <c r="G46" s="31"/>
      <c r="H46" s="32"/>
      <c r="I46" s="200">
        <v>0</v>
      </c>
      <c r="J46" s="201"/>
      <c r="K46" s="31"/>
      <c r="L46" s="32"/>
    </row>
    <row r="47" spans="1:18" s="13" customFormat="1" ht="21" customHeight="1">
      <c r="A47" s="45">
        <v>2</v>
      </c>
      <c r="B47" s="30" t="s">
        <v>63</v>
      </c>
      <c r="C47" s="31"/>
      <c r="D47" s="31"/>
      <c r="E47" s="31"/>
      <c r="F47" s="31"/>
      <c r="G47" s="31"/>
      <c r="H47" s="32"/>
      <c r="I47" s="200">
        <f>I34+I35+I38-H21+I42</f>
        <v>366688774</v>
      </c>
      <c r="J47" s="201"/>
      <c r="K47" s="31"/>
      <c r="L47" s="32"/>
    </row>
    <row r="48" spans="1:18" s="15" customFormat="1" ht="29.25" customHeight="1">
      <c r="F48" s="53"/>
      <c r="G48" s="53"/>
      <c r="H48" s="54"/>
      <c r="O48" s="196"/>
      <c r="P48" s="196"/>
      <c r="Q48" s="196"/>
    </row>
    <row r="49" spans="6:18" s="15" customFormat="1" ht="15.75">
      <c r="F49" s="53"/>
      <c r="G49" s="53"/>
      <c r="H49" s="53"/>
      <c r="J49" s="196" t="s">
        <v>97</v>
      </c>
      <c r="K49" s="196"/>
      <c r="L49" s="196"/>
    </row>
    <row r="50" spans="6:18" s="15" customFormat="1" ht="15.75">
      <c r="F50" s="55"/>
      <c r="G50" s="53"/>
      <c r="H50" s="53"/>
      <c r="J50" s="195" t="s">
        <v>66</v>
      </c>
      <c r="K50" s="195"/>
      <c r="L50" s="195"/>
    </row>
    <row r="51" spans="6:18" s="15" customFormat="1" ht="15.75">
      <c r="F51" s="53"/>
      <c r="G51" s="53"/>
      <c r="H51" s="53"/>
      <c r="J51" s="64"/>
      <c r="K51" s="65"/>
      <c r="P51" s="196" t="s">
        <v>64</v>
      </c>
      <c r="Q51" s="196"/>
      <c r="R51" s="196"/>
    </row>
    <row r="52" spans="6:18" s="15" customFormat="1" ht="15.75">
      <c r="F52" s="54"/>
      <c r="G52" s="53"/>
      <c r="H52" s="53"/>
      <c r="J52" s="64"/>
      <c r="K52" s="65"/>
    </row>
    <row r="53" spans="6:18" s="15" customFormat="1" ht="15.75">
      <c r="G53" s="53"/>
      <c r="H53" s="53"/>
      <c r="J53" s="64"/>
      <c r="K53" s="65"/>
      <c r="O53" s="77"/>
    </row>
    <row r="54" spans="6:18" s="15" customFormat="1" ht="15.75">
      <c r="F54" s="53"/>
      <c r="G54" s="53"/>
      <c r="H54" s="53"/>
      <c r="J54" s="64"/>
      <c r="K54" s="65"/>
      <c r="O54" s="76"/>
    </row>
    <row r="55" spans="6:18" s="15" customFormat="1" ht="15.75">
      <c r="F55" s="53"/>
      <c r="G55" s="54"/>
      <c r="J55" s="198" t="s">
        <v>69</v>
      </c>
      <c r="K55" s="198"/>
      <c r="L55" s="198"/>
    </row>
    <row r="56" spans="6:18" s="15" customFormat="1" ht="15.75">
      <c r="F56" s="53"/>
      <c r="J56" s="195" t="s">
        <v>70</v>
      </c>
      <c r="K56" s="195"/>
      <c r="L56" s="195"/>
      <c r="P56" s="203" t="s">
        <v>67</v>
      </c>
      <c r="Q56" s="196"/>
      <c r="R56" s="196"/>
    </row>
    <row r="57" spans="6:18" s="15" customFormat="1" ht="15.75">
      <c r="P57" s="196" t="s">
        <v>68</v>
      </c>
      <c r="Q57" s="196"/>
      <c r="R57" s="196"/>
    </row>
  </sheetData>
  <mergeCells count="47">
    <mergeCell ref="P57:R57"/>
    <mergeCell ref="J56:L56"/>
    <mergeCell ref="J49:L49"/>
    <mergeCell ref="P51:R51"/>
    <mergeCell ref="J50:L50"/>
    <mergeCell ref="P56:R56"/>
    <mergeCell ref="J55:L55"/>
    <mergeCell ref="O48:Q48"/>
    <mergeCell ref="B41:F41"/>
    <mergeCell ref="I41:J41"/>
    <mergeCell ref="K41:L41"/>
    <mergeCell ref="I42:J42"/>
    <mergeCell ref="I43:J43"/>
    <mergeCell ref="K43:L43"/>
    <mergeCell ref="B45:F45"/>
    <mergeCell ref="I45:J45"/>
    <mergeCell ref="K45:L45"/>
    <mergeCell ref="I46:J46"/>
    <mergeCell ref="I47:J47"/>
    <mergeCell ref="I35:J35"/>
    <mergeCell ref="I36:J36"/>
    <mergeCell ref="I37:J37"/>
    <mergeCell ref="I38:J38"/>
    <mergeCell ref="B39:F39"/>
    <mergeCell ref="I39:J39"/>
    <mergeCell ref="I34:J34"/>
    <mergeCell ref="J7:J8"/>
    <mergeCell ref="K7:K8"/>
    <mergeCell ref="L7:L8"/>
    <mergeCell ref="B9:F9"/>
    <mergeCell ref="B14:F14"/>
    <mergeCell ref="B15:F15"/>
    <mergeCell ref="B30:F30"/>
    <mergeCell ref="B31:F31"/>
    <mergeCell ref="B33:F33"/>
    <mergeCell ref="I33:J33"/>
    <mergeCell ref="K33:L33"/>
    <mergeCell ref="A1:L1"/>
    <mergeCell ref="A2:L2"/>
    <mergeCell ref="A3:L3"/>
    <mergeCell ref="A4:L4"/>
    <mergeCell ref="B5:J5"/>
    <mergeCell ref="A7:A8"/>
    <mergeCell ref="B7:F8"/>
    <mergeCell ref="G7:G8"/>
    <mergeCell ref="H7:H8"/>
    <mergeCell ref="I7:I8"/>
  </mergeCells>
  <printOptions horizontalCentered="1"/>
  <pageMargins left="0.39370078740157483" right="0.19685039370078741" top="0.74803149606299213" bottom="0.74803149606299213" header="0.31496062992125984" footer="0.31496062992125984"/>
  <pageSetup paperSize="448" scale="5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7"/>
  <sheetViews>
    <sheetView view="pageBreakPreview" zoomScale="80" zoomScaleNormal="100" zoomScaleSheetLayoutView="80" workbookViewId="0">
      <selection activeCell="J55" sqref="J55:L55"/>
    </sheetView>
  </sheetViews>
  <sheetFormatPr defaultColWidth="9.140625" defaultRowHeight="15"/>
  <cols>
    <col min="1" max="1" width="14.28515625" style="16" customWidth="1"/>
    <col min="2" max="5" width="9.140625" style="16"/>
    <col min="6" max="6" width="15.140625" style="16" customWidth="1"/>
    <col min="7" max="7" width="19" style="16" customWidth="1"/>
    <col min="8" max="8" width="17.85546875" style="16" customWidth="1"/>
    <col min="9" max="9" width="10.42578125" style="16" customWidth="1"/>
    <col min="10" max="10" width="24.42578125" style="16" customWidth="1"/>
    <col min="11" max="11" width="10" style="16" customWidth="1"/>
    <col min="12" max="12" width="19.140625" style="16" customWidth="1"/>
    <col min="13" max="13" width="9.140625" style="16"/>
    <col min="14" max="14" width="13.7109375" style="16" customWidth="1"/>
    <col min="15" max="21" width="9.140625" style="16"/>
    <col min="22" max="22" width="13.5703125" style="16" customWidth="1"/>
    <col min="23" max="16384" width="9.140625" style="16"/>
  </cols>
  <sheetData>
    <row r="1" spans="1:12" s="9" customFormat="1" ht="18.75">
      <c r="A1" s="167" t="s">
        <v>0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</row>
    <row r="2" spans="1:12" s="9" customFormat="1" ht="23.25">
      <c r="A2" s="168" t="s">
        <v>1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</row>
    <row r="3" spans="1:12" s="9" customFormat="1" ht="18.75">
      <c r="A3" s="167" t="s">
        <v>2</v>
      </c>
      <c r="B3" s="167"/>
      <c r="C3" s="167"/>
      <c r="D3" s="167"/>
      <c r="E3" s="167"/>
      <c r="F3" s="167"/>
      <c r="G3" s="167"/>
      <c r="H3" s="167"/>
      <c r="I3" s="167"/>
      <c r="J3" s="167"/>
      <c r="K3" s="167"/>
      <c r="L3" s="167"/>
    </row>
    <row r="4" spans="1:12" s="9" customFormat="1" ht="18.75">
      <c r="A4" s="167" t="s">
        <v>94</v>
      </c>
      <c r="B4" s="167"/>
      <c r="C4" s="167"/>
      <c r="D4" s="167"/>
      <c r="E4" s="167"/>
      <c r="F4" s="167"/>
      <c r="G4" s="167"/>
      <c r="H4" s="167"/>
      <c r="I4" s="167"/>
      <c r="J4" s="167"/>
      <c r="K4" s="167"/>
      <c r="L4" s="167"/>
    </row>
    <row r="5" spans="1:12" s="9" customFormat="1">
      <c r="B5" s="169"/>
      <c r="C5" s="169"/>
      <c r="D5" s="169"/>
      <c r="E5" s="169"/>
      <c r="F5" s="169"/>
      <c r="G5" s="169"/>
      <c r="H5" s="169"/>
      <c r="I5" s="169"/>
      <c r="J5" s="169"/>
      <c r="K5" s="67"/>
    </row>
    <row r="6" spans="1:12" s="9" customFormat="1">
      <c r="B6" s="16"/>
      <c r="C6" s="16"/>
      <c r="D6" s="16"/>
      <c r="E6" s="16"/>
      <c r="F6" s="16"/>
      <c r="G6" s="16"/>
      <c r="H6" s="16"/>
      <c r="I6" s="16"/>
      <c r="J6" s="16"/>
      <c r="K6" s="16"/>
    </row>
    <row r="7" spans="1:12" s="10" customFormat="1" ht="28.5" customHeight="1">
      <c r="A7" s="157" t="s">
        <v>4</v>
      </c>
      <c r="B7" s="159" t="s">
        <v>5</v>
      </c>
      <c r="C7" s="160"/>
      <c r="D7" s="160"/>
      <c r="E7" s="160"/>
      <c r="F7" s="161"/>
      <c r="G7" s="157" t="s">
        <v>6</v>
      </c>
      <c r="H7" s="159" t="s">
        <v>7</v>
      </c>
      <c r="I7" s="165" t="s">
        <v>8</v>
      </c>
      <c r="J7" s="159" t="s">
        <v>9</v>
      </c>
      <c r="K7" s="165" t="s">
        <v>8</v>
      </c>
      <c r="L7" s="172" t="s">
        <v>10</v>
      </c>
    </row>
    <row r="8" spans="1:12" s="10" customFormat="1" ht="15.75" customHeight="1">
      <c r="A8" s="158"/>
      <c r="B8" s="162"/>
      <c r="C8" s="163"/>
      <c r="D8" s="163"/>
      <c r="E8" s="163"/>
      <c r="F8" s="164"/>
      <c r="G8" s="158"/>
      <c r="H8" s="162"/>
      <c r="I8" s="166"/>
      <c r="J8" s="162"/>
      <c r="K8" s="166"/>
      <c r="L8" s="172"/>
    </row>
    <row r="9" spans="1:12" s="11" customFormat="1" ht="8.25" customHeight="1">
      <c r="A9" s="18">
        <v>1</v>
      </c>
      <c r="B9" s="173">
        <v>2</v>
      </c>
      <c r="C9" s="174"/>
      <c r="D9" s="174"/>
      <c r="E9" s="174"/>
      <c r="F9" s="175"/>
      <c r="G9" s="68">
        <v>3</v>
      </c>
      <c r="H9" s="18">
        <v>4</v>
      </c>
      <c r="I9" s="69">
        <v>5</v>
      </c>
      <c r="J9" s="18">
        <v>6</v>
      </c>
      <c r="K9" s="69">
        <v>7</v>
      </c>
      <c r="L9" s="18">
        <v>8</v>
      </c>
    </row>
    <row r="10" spans="1:12" s="12" customFormat="1" ht="21" customHeight="1">
      <c r="A10" s="21">
        <v>1</v>
      </c>
      <c r="B10" s="22" t="s">
        <v>11</v>
      </c>
      <c r="C10" s="23"/>
      <c r="D10" s="23"/>
      <c r="E10" s="23"/>
      <c r="F10" s="23"/>
      <c r="G10" s="24">
        <v>0</v>
      </c>
      <c r="H10" s="24">
        <f t="shared" ref="H10:J10" si="0">H11</f>
        <v>0</v>
      </c>
      <c r="I10" s="56">
        <v>0</v>
      </c>
      <c r="J10" s="24">
        <f t="shared" si="0"/>
        <v>0</v>
      </c>
      <c r="K10" s="56">
        <v>0</v>
      </c>
      <c r="L10" s="43"/>
    </row>
    <row r="11" spans="1:12" s="12" customFormat="1" ht="21" customHeight="1">
      <c r="A11" s="21">
        <v>1.1000000000000001</v>
      </c>
      <c r="B11" s="25" t="s">
        <v>12</v>
      </c>
      <c r="C11" s="26"/>
      <c r="D11" s="26"/>
      <c r="E11" s="26"/>
      <c r="F11" s="27"/>
      <c r="G11" s="28">
        <f>SUM(G12:G14)</f>
        <v>0</v>
      </c>
      <c r="H11" s="28">
        <f>SUM(H12:H14)</f>
        <v>0</v>
      </c>
      <c r="I11" s="56">
        <v>0</v>
      </c>
      <c r="J11" s="28">
        <f>SUM(J12:J14)</f>
        <v>0</v>
      </c>
      <c r="K11" s="56">
        <v>0</v>
      </c>
      <c r="L11" s="43"/>
    </row>
    <row r="12" spans="1:12" s="12" customFormat="1" ht="21" customHeight="1">
      <c r="A12" s="29" t="s">
        <v>13</v>
      </c>
      <c r="B12" s="30" t="s">
        <v>14</v>
      </c>
      <c r="C12" s="26"/>
      <c r="D12" s="26"/>
      <c r="E12" s="26"/>
      <c r="F12" s="27"/>
      <c r="G12" s="28">
        <v>0</v>
      </c>
      <c r="H12" s="28">
        <v>0</v>
      </c>
      <c r="I12" s="28">
        <v>0</v>
      </c>
      <c r="J12" s="28">
        <f>G12-H12</f>
        <v>0</v>
      </c>
      <c r="K12" s="28">
        <v>0</v>
      </c>
      <c r="L12" s="43"/>
    </row>
    <row r="13" spans="1:12" s="13" customFormat="1" ht="21" customHeight="1">
      <c r="A13" s="29" t="s">
        <v>15</v>
      </c>
      <c r="B13" s="30" t="s">
        <v>16</v>
      </c>
      <c r="C13" s="31"/>
      <c r="D13" s="31"/>
      <c r="E13" s="31"/>
      <c r="F13" s="32"/>
      <c r="G13" s="33">
        <v>0</v>
      </c>
      <c r="H13" s="33">
        <v>0</v>
      </c>
      <c r="I13" s="56">
        <v>0</v>
      </c>
      <c r="J13" s="33">
        <f t="shared" ref="J13:J15" si="1">G13-H13</f>
        <v>0</v>
      </c>
      <c r="K13" s="57">
        <v>0</v>
      </c>
      <c r="L13" s="58"/>
    </row>
    <row r="14" spans="1:12" s="13" customFormat="1" ht="42" customHeight="1">
      <c r="A14" s="29" t="s">
        <v>17</v>
      </c>
      <c r="B14" s="176" t="s">
        <v>18</v>
      </c>
      <c r="C14" s="177"/>
      <c r="D14" s="177"/>
      <c r="E14" s="177"/>
      <c r="F14" s="178"/>
      <c r="G14" s="33"/>
      <c r="H14" s="33"/>
      <c r="I14" s="28">
        <v>0</v>
      </c>
      <c r="J14" s="28">
        <f t="shared" si="1"/>
        <v>0</v>
      </c>
      <c r="K14" s="28">
        <v>0</v>
      </c>
      <c r="L14" s="58"/>
    </row>
    <row r="15" spans="1:12" s="13" customFormat="1" ht="21" customHeight="1">
      <c r="A15" s="29"/>
      <c r="B15" s="179" t="s">
        <v>19</v>
      </c>
      <c r="C15" s="180"/>
      <c r="D15" s="180"/>
      <c r="E15" s="180"/>
      <c r="F15" s="181"/>
      <c r="G15" s="28">
        <f>SUM(G12:G14)</f>
        <v>0</v>
      </c>
      <c r="H15" s="28">
        <f>SUM(H12:H14)</f>
        <v>0</v>
      </c>
      <c r="I15" s="56">
        <v>0</v>
      </c>
      <c r="J15" s="28">
        <f t="shared" si="1"/>
        <v>0</v>
      </c>
      <c r="K15" s="56">
        <v>0</v>
      </c>
      <c r="L15" s="58"/>
    </row>
    <row r="16" spans="1:12" s="12" customFormat="1" ht="21" customHeight="1">
      <c r="A16" s="21">
        <v>2</v>
      </c>
      <c r="B16" s="25" t="s">
        <v>20</v>
      </c>
      <c r="C16" s="26"/>
      <c r="D16" s="26"/>
      <c r="E16" s="26"/>
      <c r="F16" s="27"/>
      <c r="G16" s="28">
        <f>G17+G21</f>
        <v>17941053768</v>
      </c>
      <c r="H16" s="28">
        <f>H17+H21</f>
        <v>3804226006</v>
      </c>
      <c r="I16" s="56">
        <f t="shared" ref="I16:I21" si="2">H16/G16*100</f>
        <v>21.204027674145255</v>
      </c>
      <c r="J16" s="28">
        <f>G16-H16</f>
        <v>14136827762</v>
      </c>
      <c r="K16" s="56">
        <f>J16/G16*100</f>
        <v>78.795972325854748</v>
      </c>
      <c r="L16" s="43"/>
    </row>
    <row r="17" spans="1:22" s="12" customFormat="1" ht="21" customHeight="1">
      <c r="A17" s="21" t="s">
        <v>21</v>
      </c>
      <c r="B17" s="25" t="s">
        <v>22</v>
      </c>
      <c r="C17" s="26"/>
      <c r="D17" s="26"/>
      <c r="E17" s="26"/>
      <c r="F17" s="27"/>
      <c r="G17" s="28">
        <f>G18</f>
        <v>7907082017</v>
      </c>
      <c r="H17" s="28">
        <f>H18</f>
        <v>2227030225</v>
      </c>
      <c r="I17" s="56">
        <f t="shared" si="2"/>
        <v>28.165007270848445</v>
      </c>
      <c r="J17" s="28">
        <f>G17-H17</f>
        <v>5680051792</v>
      </c>
      <c r="K17" s="56">
        <f>J17/G17*100</f>
        <v>71.834992729151566</v>
      </c>
      <c r="L17" s="43"/>
    </row>
    <row r="18" spans="1:22" s="13" customFormat="1" ht="21" customHeight="1">
      <c r="A18" s="29" t="s">
        <v>23</v>
      </c>
      <c r="B18" s="30" t="s">
        <v>24</v>
      </c>
      <c r="C18" s="31"/>
      <c r="D18" s="31"/>
      <c r="E18" s="31"/>
      <c r="F18" s="32"/>
      <c r="G18" s="33">
        <f>SUM(G19:G20)</f>
        <v>7907082017</v>
      </c>
      <c r="H18" s="33">
        <v>2227030225</v>
      </c>
      <c r="I18" s="57">
        <f t="shared" si="2"/>
        <v>28.165007270848445</v>
      </c>
      <c r="J18" s="33">
        <f>SUM(J19:J20)</f>
        <v>5680051792</v>
      </c>
      <c r="K18" s="57">
        <f>J18/G18*100</f>
        <v>71.834992729151566</v>
      </c>
      <c r="L18" s="59"/>
      <c r="V18" s="66"/>
    </row>
    <row r="19" spans="1:22" s="13" customFormat="1" ht="21" customHeight="1">
      <c r="A19" s="29" t="s">
        <v>25</v>
      </c>
      <c r="B19" s="30" t="s">
        <v>26</v>
      </c>
      <c r="C19" s="31"/>
      <c r="D19" s="31"/>
      <c r="E19" s="31"/>
      <c r="F19" s="32"/>
      <c r="G19" s="33">
        <v>6014820017</v>
      </c>
      <c r="H19" s="33">
        <v>1609057480</v>
      </c>
      <c r="I19" s="57">
        <f t="shared" si="2"/>
        <v>26.75154826665198</v>
      </c>
      <c r="J19" s="33">
        <f>G19-H19</f>
        <v>4405762537</v>
      </c>
      <c r="K19" s="57">
        <f>J19/G19*100</f>
        <v>73.24845173334802</v>
      </c>
      <c r="L19" s="59"/>
    </row>
    <row r="20" spans="1:22" s="13" customFormat="1" ht="21" customHeight="1">
      <c r="A20" s="29" t="s">
        <v>27</v>
      </c>
      <c r="B20" s="30" t="s">
        <v>28</v>
      </c>
      <c r="C20" s="31"/>
      <c r="D20" s="31"/>
      <c r="E20" s="31"/>
      <c r="F20" s="32"/>
      <c r="G20" s="33">
        <v>1892262000</v>
      </c>
      <c r="H20" s="33">
        <v>617972745</v>
      </c>
      <c r="I20" s="57">
        <f t="shared" si="2"/>
        <v>32.657884848926841</v>
      </c>
      <c r="J20" s="33">
        <f>G20-H20</f>
        <v>1274289255</v>
      </c>
      <c r="K20" s="57">
        <f>J20/G20*100</f>
        <v>67.342115151073159</v>
      </c>
      <c r="L20" s="59"/>
    </row>
    <row r="21" spans="1:22" s="12" customFormat="1" ht="21" customHeight="1">
      <c r="A21" s="21" t="s">
        <v>29</v>
      </c>
      <c r="B21" s="25" t="s">
        <v>30</v>
      </c>
      <c r="C21" s="26"/>
      <c r="D21" s="26"/>
      <c r="E21" s="26"/>
      <c r="F21" s="27"/>
      <c r="G21" s="28">
        <f>SUM(G22:G24)</f>
        <v>10033971751</v>
      </c>
      <c r="H21" s="28">
        <f>SUM(H22:H24)</f>
        <v>1577195781</v>
      </c>
      <c r="I21" s="56">
        <f t="shared" si="2"/>
        <v>15.71855911237556</v>
      </c>
      <c r="J21" s="28">
        <f>G21-H21</f>
        <v>8456775970</v>
      </c>
      <c r="K21" s="56">
        <f t="shared" ref="K21:K31" si="3">J21/G21*100</f>
        <v>84.281440887624441</v>
      </c>
      <c r="L21" s="60"/>
    </row>
    <row r="22" spans="1:22" s="13" customFormat="1" ht="21" customHeight="1">
      <c r="A22" s="29" t="s">
        <v>31</v>
      </c>
      <c r="B22" s="30" t="s">
        <v>32</v>
      </c>
      <c r="C22" s="31"/>
      <c r="D22" s="31"/>
      <c r="E22" s="31"/>
      <c r="F22" s="32"/>
      <c r="G22" s="33">
        <v>0</v>
      </c>
      <c r="H22" s="33">
        <v>0</v>
      </c>
      <c r="I22" s="56">
        <v>0</v>
      </c>
      <c r="J22" s="33">
        <f t="shared" ref="J22:J31" si="4">G22-H22</f>
        <v>0</v>
      </c>
      <c r="K22" s="56">
        <v>0</v>
      </c>
      <c r="L22" s="58"/>
    </row>
    <row r="23" spans="1:22" s="13" customFormat="1" ht="21" customHeight="1">
      <c r="A23" s="29" t="s">
        <v>33</v>
      </c>
      <c r="B23" s="30" t="s">
        <v>34</v>
      </c>
      <c r="C23" s="31"/>
      <c r="D23" s="31"/>
      <c r="E23" s="31"/>
      <c r="F23" s="32"/>
      <c r="G23" s="33">
        <v>8415746669</v>
      </c>
      <c r="H23" s="33">
        <v>1267867781</v>
      </c>
      <c r="I23" s="56">
        <f>H23/G23*100</f>
        <v>15.065422366743537</v>
      </c>
      <c r="J23" s="33">
        <f t="shared" si="4"/>
        <v>7147878888</v>
      </c>
      <c r="K23" s="57">
        <f t="shared" si="3"/>
        <v>84.934577633256467</v>
      </c>
      <c r="L23" s="58"/>
    </row>
    <row r="24" spans="1:22" s="13" customFormat="1" ht="21" customHeight="1">
      <c r="A24" s="29" t="s">
        <v>35</v>
      </c>
      <c r="B24" s="30" t="s">
        <v>36</v>
      </c>
      <c r="C24" s="31"/>
      <c r="D24" s="31"/>
      <c r="E24" s="31"/>
      <c r="F24" s="32"/>
      <c r="G24" s="33">
        <f>SUM(G25:G29)</f>
        <v>1618225082</v>
      </c>
      <c r="H24" s="33">
        <f>SUM(H25:H29)</f>
        <v>309328000</v>
      </c>
      <c r="I24" s="56">
        <f>H24/G24*100</f>
        <v>19.115264213906183</v>
      </c>
      <c r="J24" s="33">
        <f t="shared" si="4"/>
        <v>1308897082</v>
      </c>
      <c r="K24" s="57">
        <f t="shared" si="3"/>
        <v>80.884735786093813</v>
      </c>
      <c r="L24" s="58"/>
      <c r="N24" s="13">
        <v>1618225082</v>
      </c>
    </row>
    <row r="25" spans="1:22" s="13" customFormat="1" ht="21" customHeight="1">
      <c r="A25" s="29"/>
      <c r="B25" s="30" t="s">
        <v>37</v>
      </c>
      <c r="C25" s="31"/>
      <c r="D25" s="31"/>
      <c r="E25" s="31"/>
      <c r="F25" s="37"/>
      <c r="G25" s="33">
        <v>0</v>
      </c>
      <c r="H25" s="33">
        <v>0</v>
      </c>
      <c r="I25" s="56">
        <v>0</v>
      </c>
      <c r="J25" s="33">
        <f t="shared" si="4"/>
        <v>0</v>
      </c>
      <c r="K25" s="56">
        <v>0</v>
      </c>
      <c r="L25" s="58"/>
    </row>
    <row r="26" spans="1:22" s="13" customFormat="1" ht="21" customHeight="1">
      <c r="A26" s="29"/>
      <c r="B26" s="30" t="s">
        <v>38</v>
      </c>
      <c r="C26" s="31"/>
      <c r="D26" s="31"/>
      <c r="E26" s="31"/>
      <c r="F26" s="37"/>
      <c r="G26" s="33">
        <v>418225082</v>
      </c>
      <c r="H26" s="33">
        <v>298174000</v>
      </c>
      <c r="I26" s="56">
        <v>0</v>
      </c>
      <c r="J26" s="33">
        <f t="shared" si="4"/>
        <v>120051082</v>
      </c>
      <c r="K26" s="56">
        <v>0</v>
      </c>
      <c r="L26" s="61"/>
    </row>
    <row r="27" spans="1:22" s="13" customFormat="1" ht="21" customHeight="1">
      <c r="A27" s="29"/>
      <c r="B27" s="30" t="s">
        <v>39</v>
      </c>
      <c r="C27" s="31"/>
      <c r="D27" s="31"/>
      <c r="E27" s="31"/>
      <c r="F27" s="37"/>
      <c r="G27" s="33">
        <v>1200000000</v>
      </c>
      <c r="H27" s="33">
        <v>11154000</v>
      </c>
      <c r="I27" s="56">
        <v>0</v>
      </c>
      <c r="J27" s="33">
        <f t="shared" si="4"/>
        <v>1188846000</v>
      </c>
      <c r="K27" s="56">
        <v>0</v>
      </c>
      <c r="L27" s="61"/>
      <c r="R27" s="13">
        <f>751278803-H21</f>
        <v>-825916978</v>
      </c>
    </row>
    <row r="28" spans="1:22" s="13" customFormat="1" ht="21" customHeight="1">
      <c r="A28" s="29"/>
      <c r="B28" s="30" t="s">
        <v>40</v>
      </c>
      <c r="C28" s="31"/>
      <c r="D28" s="31"/>
      <c r="E28" s="31"/>
      <c r="F28" s="32"/>
      <c r="G28" s="33">
        <v>0</v>
      </c>
      <c r="H28" s="33">
        <v>0</v>
      </c>
      <c r="I28" s="56">
        <v>0</v>
      </c>
      <c r="J28" s="33">
        <f t="shared" si="4"/>
        <v>0</v>
      </c>
      <c r="K28" s="56">
        <v>0</v>
      </c>
      <c r="L28" s="62"/>
    </row>
    <row r="29" spans="1:22" s="13" customFormat="1" ht="21" customHeight="1">
      <c r="A29" s="29"/>
      <c r="B29" s="38" t="s">
        <v>41</v>
      </c>
      <c r="C29" s="39"/>
      <c r="D29" s="39"/>
      <c r="E29" s="39"/>
      <c r="F29" s="40"/>
      <c r="G29" s="41">
        <v>0</v>
      </c>
      <c r="H29" s="42">
        <v>0</v>
      </c>
      <c r="I29" s="56">
        <v>0</v>
      </c>
      <c r="J29" s="33">
        <f t="shared" si="4"/>
        <v>0</v>
      </c>
      <c r="K29" s="56">
        <v>0</v>
      </c>
      <c r="L29" s="58"/>
    </row>
    <row r="30" spans="1:22" s="12" customFormat="1" ht="21" customHeight="1">
      <c r="A30" s="43"/>
      <c r="B30" s="179" t="s">
        <v>42</v>
      </c>
      <c r="C30" s="180"/>
      <c r="D30" s="180"/>
      <c r="E30" s="180"/>
      <c r="F30" s="181"/>
      <c r="G30" s="28">
        <f>G17+G21</f>
        <v>17941053768</v>
      </c>
      <c r="H30" s="28">
        <f>H17+H21</f>
        <v>3804226006</v>
      </c>
      <c r="I30" s="56">
        <f>H30/G30*100</f>
        <v>21.204027674145255</v>
      </c>
      <c r="J30" s="28">
        <f t="shared" si="4"/>
        <v>14136827762</v>
      </c>
      <c r="K30" s="56">
        <f t="shared" si="3"/>
        <v>78.795972325854748</v>
      </c>
      <c r="L30" s="60"/>
    </row>
    <row r="31" spans="1:22" s="12" customFormat="1" ht="21" customHeight="1">
      <c r="A31" s="43"/>
      <c r="B31" s="179" t="s">
        <v>43</v>
      </c>
      <c r="C31" s="180"/>
      <c r="D31" s="180"/>
      <c r="E31" s="180"/>
      <c r="F31" s="181"/>
      <c r="G31" s="28">
        <f>G15-G30</f>
        <v>-17941053768</v>
      </c>
      <c r="H31" s="28">
        <f>H15-H30</f>
        <v>-3804226006</v>
      </c>
      <c r="I31" s="56">
        <f t="shared" ref="I31" si="5">H31/G31*100</f>
        <v>21.204027674145255</v>
      </c>
      <c r="J31" s="28">
        <f t="shared" si="4"/>
        <v>-14136827762</v>
      </c>
      <c r="K31" s="56">
        <f t="shared" si="3"/>
        <v>78.795972325854748</v>
      </c>
      <c r="L31" s="60"/>
    </row>
    <row r="32" spans="1:22" s="13" customFormat="1" ht="12" customHeight="1"/>
    <row r="33" spans="1:18" s="14" customFormat="1" ht="21" customHeight="1">
      <c r="A33" s="70" t="s">
        <v>44</v>
      </c>
      <c r="B33" s="179" t="s">
        <v>45</v>
      </c>
      <c r="C33" s="180"/>
      <c r="D33" s="180"/>
      <c r="E33" s="180"/>
      <c r="F33" s="181"/>
      <c r="G33" s="71" t="s">
        <v>46</v>
      </c>
      <c r="H33" s="44" t="s">
        <v>47</v>
      </c>
      <c r="I33" s="180" t="s">
        <v>48</v>
      </c>
      <c r="J33" s="180"/>
      <c r="K33" s="179" t="s">
        <v>49</v>
      </c>
      <c r="L33" s="181"/>
    </row>
    <row r="34" spans="1:18" s="13" customFormat="1" ht="21.75" customHeight="1">
      <c r="A34" s="45">
        <v>1</v>
      </c>
      <c r="B34" s="30" t="s">
        <v>50</v>
      </c>
      <c r="C34" s="31"/>
      <c r="D34" s="31"/>
      <c r="E34" s="31"/>
      <c r="F34" s="32"/>
      <c r="G34" s="46">
        <v>790000000</v>
      </c>
      <c r="H34" s="33">
        <v>0</v>
      </c>
      <c r="I34" s="200">
        <f t="shared" ref="I34:I38" si="6">G34+H34</f>
        <v>790000000</v>
      </c>
      <c r="J34" s="201"/>
      <c r="K34" s="30"/>
      <c r="L34" s="32"/>
      <c r="R34" s="13">
        <f>38721197-I47</f>
        <v>-422893325</v>
      </c>
    </row>
    <row r="35" spans="1:18" s="13" customFormat="1" ht="21" customHeight="1">
      <c r="A35" s="45">
        <v>2</v>
      </c>
      <c r="B35" s="30" t="s">
        <v>51</v>
      </c>
      <c r="C35" s="31"/>
      <c r="D35" s="31"/>
      <c r="E35" s="31"/>
      <c r="F35" s="32"/>
      <c r="G35" s="46">
        <v>0</v>
      </c>
      <c r="H35" s="47">
        <v>751278803</v>
      </c>
      <c r="I35" s="200">
        <f t="shared" si="6"/>
        <v>751278803</v>
      </c>
      <c r="J35" s="201"/>
      <c r="K35" s="30"/>
      <c r="L35" s="32"/>
    </row>
    <row r="36" spans="1:18" s="13" customFormat="1" ht="21" customHeight="1">
      <c r="A36" s="45">
        <v>3</v>
      </c>
      <c r="B36" s="30" t="s">
        <v>52</v>
      </c>
      <c r="C36" s="31"/>
      <c r="D36" s="31"/>
      <c r="E36" s="31"/>
      <c r="F36" s="32"/>
      <c r="G36" s="46">
        <v>0</v>
      </c>
      <c r="H36" s="33">
        <v>0</v>
      </c>
      <c r="I36" s="200">
        <f t="shared" si="6"/>
        <v>0</v>
      </c>
      <c r="J36" s="201"/>
      <c r="K36" s="30"/>
      <c r="L36" s="32"/>
    </row>
    <row r="37" spans="1:18" s="13" customFormat="1" ht="21" customHeight="1">
      <c r="A37" s="45">
        <v>4</v>
      </c>
      <c r="B37" s="30" t="s">
        <v>53</v>
      </c>
      <c r="C37" s="31"/>
      <c r="D37" s="31"/>
      <c r="E37" s="31"/>
      <c r="F37" s="32"/>
      <c r="G37" s="46">
        <v>1780890211</v>
      </c>
      <c r="H37" s="33">
        <f>321396599+124743415</f>
        <v>446140014</v>
      </c>
      <c r="I37" s="200">
        <f t="shared" si="6"/>
        <v>2227030225</v>
      </c>
      <c r="J37" s="201"/>
      <c r="K37" s="30"/>
      <c r="L37" s="32"/>
    </row>
    <row r="38" spans="1:18" s="13" customFormat="1" ht="21" customHeight="1">
      <c r="A38" s="45">
        <v>5</v>
      </c>
      <c r="B38" s="30" t="s">
        <v>54</v>
      </c>
      <c r="C38" s="31"/>
      <c r="D38" s="31"/>
      <c r="E38" s="31"/>
      <c r="F38" s="32"/>
      <c r="G38" s="46">
        <v>0</v>
      </c>
      <c r="H38" s="33">
        <f>210760000+73414000+98840000+114636400</f>
        <v>497650400</v>
      </c>
      <c r="I38" s="200">
        <f t="shared" si="6"/>
        <v>497650400</v>
      </c>
      <c r="J38" s="201"/>
      <c r="K38" s="30"/>
      <c r="L38" s="32"/>
    </row>
    <row r="39" spans="1:18" s="12" customFormat="1" ht="21" customHeight="1">
      <c r="A39" s="25"/>
      <c r="B39" s="179" t="s">
        <v>55</v>
      </c>
      <c r="C39" s="180"/>
      <c r="D39" s="180"/>
      <c r="E39" s="180"/>
      <c r="F39" s="181"/>
      <c r="G39" s="48">
        <f>SUM(G34:G38)</f>
        <v>2570890211</v>
      </c>
      <c r="H39" s="28">
        <f>SUM(H34:H38)</f>
        <v>1695069217</v>
      </c>
      <c r="I39" s="202">
        <f>SUM(I34:J38)</f>
        <v>4265959428</v>
      </c>
      <c r="J39" s="202"/>
      <c r="K39" s="25"/>
      <c r="L39" s="27"/>
    </row>
    <row r="40" spans="1:18" s="13" customFormat="1" ht="12" customHeight="1"/>
    <row r="41" spans="1:18" s="14" customFormat="1" ht="21" customHeight="1">
      <c r="A41" s="73" t="s">
        <v>56</v>
      </c>
      <c r="B41" s="187" t="s">
        <v>57</v>
      </c>
      <c r="C41" s="188"/>
      <c r="D41" s="188"/>
      <c r="E41" s="188"/>
      <c r="F41" s="189"/>
      <c r="G41" s="50" t="s">
        <v>46</v>
      </c>
      <c r="H41" s="75" t="s">
        <v>47</v>
      </c>
      <c r="I41" s="190" t="s">
        <v>48</v>
      </c>
      <c r="J41" s="191"/>
      <c r="K41" s="192" t="s">
        <v>49</v>
      </c>
      <c r="L41" s="191"/>
    </row>
    <row r="42" spans="1:18" s="14" customFormat="1" ht="21" customHeight="1">
      <c r="A42" s="73"/>
      <c r="B42" s="30" t="s">
        <v>57</v>
      </c>
      <c r="C42" s="31"/>
      <c r="D42" s="31"/>
      <c r="E42" s="31"/>
      <c r="F42" s="32"/>
      <c r="G42" s="33">
        <v>-118900</v>
      </c>
      <c r="H42" s="33">
        <v>0</v>
      </c>
      <c r="I42" s="200">
        <f>G42+H42</f>
        <v>-118900</v>
      </c>
      <c r="J42" s="201"/>
      <c r="K42" s="75"/>
      <c r="L42" s="74"/>
    </row>
    <row r="43" spans="1:18" s="13" customFormat="1" ht="21" customHeight="1">
      <c r="A43" s="30"/>
      <c r="B43" s="30" t="s">
        <v>58</v>
      </c>
      <c r="C43" s="31"/>
      <c r="D43" s="31"/>
      <c r="E43" s="31"/>
      <c r="F43" s="32"/>
      <c r="G43" s="33">
        <v>0</v>
      </c>
      <c r="H43" s="33">
        <v>0</v>
      </c>
      <c r="I43" s="200">
        <f>G43+H43</f>
        <v>0</v>
      </c>
      <c r="J43" s="201"/>
      <c r="K43" s="193"/>
      <c r="L43" s="194"/>
    </row>
    <row r="44" spans="1:18" s="13" customFormat="1" ht="12" customHeight="1">
      <c r="B44" s="52"/>
      <c r="C44" s="52"/>
      <c r="D44" s="52"/>
      <c r="E44" s="52"/>
      <c r="F44" s="52"/>
    </row>
    <row r="45" spans="1:18" s="14" customFormat="1" ht="21" customHeight="1">
      <c r="A45" s="70" t="s">
        <v>59</v>
      </c>
      <c r="B45" s="182" t="s">
        <v>60</v>
      </c>
      <c r="C45" s="183"/>
      <c r="D45" s="183"/>
      <c r="E45" s="183"/>
      <c r="F45" s="183"/>
      <c r="G45" s="71"/>
      <c r="H45" s="72"/>
      <c r="I45" s="179" t="s">
        <v>61</v>
      </c>
      <c r="J45" s="181"/>
      <c r="K45" s="180" t="s">
        <v>49</v>
      </c>
      <c r="L45" s="181"/>
    </row>
    <row r="46" spans="1:18" s="13" customFormat="1" ht="21.75" customHeight="1">
      <c r="A46" s="45">
        <v>1</v>
      </c>
      <c r="B46" s="30" t="s">
        <v>62</v>
      </c>
      <c r="C46" s="31"/>
      <c r="D46" s="31"/>
      <c r="E46" s="31"/>
      <c r="F46" s="31"/>
      <c r="G46" s="31"/>
      <c r="H46" s="32"/>
      <c r="I46" s="200">
        <v>0</v>
      </c>
      <c r="J46" s="201"/>
      <c r="K46" s="31"/>
      <c r="L46" s="32"/>
    </row>
    <row r="47" spans="1:18" s="13" customFormat="1" ht="21" customHeight="1">
      <c r="A47" s="45">
        <v>2</v>
      </c>
      <c r="B47" s="30" t="s">
        <v>63</v>
      </c>
      <c r="C47" s="31"/>
      <c r="D47" s="31"/>
      <c r="E47" s="31"/>
      <c r="F47" s="31"/>
      <c r="G47" s="31"/>
      <c r="H47" s="32"/>
      <c r="I47" s="200">
        <f>I34+I35+I38-H21+I42</f>
        <v>461614522</v>
      </c>
      <c r="J47" s="201"/>
      <c r="K47" s="31"/>
      <c r="L47" s="32"/>
    </row>
    <row r="48" spans="1:18" s="15" customFormat="1" ht="29.25" customHeight="1">
      <c r="F48" s="53"/>
      <c r="G48" s="53"/>
      <c r="H48" s="54"/>
      <c r="O48" s="196"/>
      <c r="P48" s="196"/>
      <c r="Q48" s="196"/>
    </row>
    <row r="49" spans="6:23" s="15" customFormat="1" ht="15.75">
      <c r="F49" s="53"/>
      <c r="G49" s="53"/>
      <c r="H49" s="53"/>
      <c r="J49" s="196" t="s">
        <v>95</v>
      </c>
      <c r="K49" s="196"/>
      <c r="L49" s="196"/>
    </row>
    <row r="50" spans="6:23" s="15" customFormat="1" ht="15.75">
      <c r="F50" s="55"/>
      <c r="G50" s="53"/>
      <c r="H50" s="53"/>
      <c r="J50" s="196" t="s">
        <v>64</v>
      </c>
      <c r="K50" s="196"/>
      <c r="L50" s="196"/>
      <c r="U50" s="204" t="s">
        <v>66</v>
      </c>
      <c r="V50" s="204"/>
      <c r="W50" s="204"/>
    </row>
    <row r="51" spans="6:23" s="15" customFormat="1" ht="15.75">
      <c r="F51" s="53"/>
      <c r="G51" s="53"/>
      <c r="H51" s="53"/>
      <c r="U51" s="64"/>
      <c r="V51" s="65"/>
    </row>
    <row r="52" spans="6:23" s="15" customFormat="1" ht="15.75">
      <c r="F52" s="54"/>
      <c r="G52" s="53"/>
      <c r="H52" s="53"/>
      <c r="U52" s="64"/>
      <c r="V52" s="65"/>
    </row>
    <row r="53" spans="6:23" s="15" customFormat="1" ht="15.75">
      <c r="G53" s="53"/>
      <c r="H53" s="53"/>
      <c r="O53" s="203"/>
      <c r="P53" s="196"/>
      <c r="Q53" s="196"/>
      <c r="U53" s="64"/>
      <c r="V53" s="65"/>
    </row>
    <row r="54" spans="6:23" s="15" customFormat="1" ht="15.75">
      <c r="F54" s="53"/>
      <c r="G54" s="53"/>
      <c r="H54" s="53"/>
      <c r="O54" s="196"/>
      <c r="P54" s="196"/>
      <c r="Q54" s="196"/>
      <c r="U54" s="64"/>
      <c r="V54" s="65"/>
    </row>
    <row r="55" spans="6:23" s="15" customFormat="1" ht="15.75">
      <c r="F55" s="53"/>
      <c r="G55" s="54"/>
      <c r="J55" s="203" t="s">
        <v>67</v>
      </c>
      <c r="K55" s="196"/>
      <c r="L55" s="196"/>
      <c r="U55" s="198" t="s">
        <v>69</v>
      </c>
      <c r="V55" s="198"/>
      <c r="W55" s="198"/>
    </row>
    <row r="56" spans="6:23" s="15" customFormat="1" ht="15.75">
      <c r="F56" s="53"/>
      <c r="J56" s="196" t="s">
        <v>68</v>
      </c>
      <c r="K56" s="196"/>
      <c r="L56" s="196"/>
      <c r="U56" s="204" t="s">
        <v>70</v>
      </c>
      <c r="V56" s="204"/>
      <c r="W56" s="204"/>
    </row>
    <row r="57" spans="6:23" s="15" customFormat="1" ht="15.75"/>
  </sheetData>
  <mergeCells count="49">
    <mergeCell ref="A7:A8"/>
    <mergeCell ref="B7:F8"/>
    <mergeCell ref="G7:G8"/>
    <mergeCell ref="H7:H8"/>
    <mergeCell ref="I7:I8"/>
    <mergeCell ref="A1:L1"/>
    <mergeCell ref="A2:L2"/>
    <mergeCell ref="A3:L3"/>
    <mergeCell ref="A4:L4"/>
    <mergeCell ref="B5:J5"/>
    <mergeCell ref="I34:J34"/>
    <mergeCell ref="J7:J8"/>
    <mergeCell ref="K7:K8"/>
    <mergeCell ref="L7:L8"/>
    <mergeCell ref="B9:F9"/>
    <mergeCell ref="B14:F14"/>
    <mergeCell ref="B15:F15"/>
    <mergeCell ref="B30:F30"/>
    <mergeCell ref="B31:F31"/>
    <mergeCell ref="B33:F33"/>
    <mergeCell ref="I33:J33"/>
    <mergeCell ref="K33:L33"/>
    <mergeCell ref="I35:J35"/>
    <mergeCell ref="I36:J36"/>
    <mergeCell ref="I37:J37"/>
    <mergeCell ref="I38:J38"/>
    <mergeCell ref="B39:F39"/>
    <mergeCell ref="I39:J39"/>
    <mergeCell ref="B41:F41"/>
    <mergeCell ref="I41:J41"/>
    <mergeCell ref="K41:L41"/>
    <mergeCell ref="I42:J42"/>
    <mergeCell ref="I43:J43"/>
    <mergeCell ref="K43:L43"/>
    <mergeCell ref="U56:W56"/>
    <mergeCell ref="J50:L50"/>
    <mergeCell ref="J55:L55"/>
    <mergeCell ref="J56:L56"/>
    <mergeCell ref="B45:F45"/>
    <mergeCell ref="I45:J45"/>
    <mergeCell ref="K45:L45"/>
    <mergeCell ref="I46:J46"/>
    <mergeCell ref="I47:J47"/>
    <mergeCell ref="O48:Q48"/>
    <mergeCell ref="J49:L49"/>
    <mergeCell ref="U50:W50"/>
    <mergeCell ref="O53:Q53"/>
    <mergeCell ref="O54:Q54"/>
    <mergeCell ref="U55:W55"/>
  </mergeCells>
  <printOptions horizontalCentered="1"/>
  <pageMargins left="0.39370078740157483" right="0.19685039370078741" top="0.74803149606299213" bottom="0.74803149606299213" header="0.31496062992125984" footer="0.31496062992125984"/>
  <pageSetup paperSize="9" scale="55" orientation="portrait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7"/>
  <sheetViews>
    <sheetView view="pageBreakPreview" zoomScale="80" zoomScaleNormal="100" zoomScaleSheetLayoutView="80" workbookViewId="0">
      <selection activeCell="S12" sqref="S12"/>
    </sheetView>
  </sheetViews>
  <sheetFormatPr defaultColWidth="9.140625" defaultRowHeight="15"/>
  <cols>
    <col min="1" max="1" width="14.28515625" style="16" customWidth="1"/>
    <col min="2" max="5" width="9.140625" style="16"/>
    <col min="6" max="6" width="15.140625" style="16" customWidth="1"/>
    <col min="7" max="7" width="19" style="16" customWidth="1"/>
    <col min="8" max="8" width="17.85546875" style="16" customWidth="1"/>
    <col min="9" max="9" width="10.42578125" style="16" customWidth="1"/>
    <col min="10" max="10" width="24.42578125" style="16" customWidth="1"/>
    <col min="11" max="11" width="10" style="16" customWidth="1"/>
    <col min="12" max="12" width="19.140625" style="16" customWidth="1"/>
    <col min="13" max="13" width="9.140625" style="16"/>
    <col min="14" max="14" width="13.7109375" style="16" customWidth="1"/>
    <col min="15" max="17" width="9.140625" style="16"/>
    <col min="18" max="18" width="9.5703125" style="16"/>
    <col min="19" max="21" width="9.140625" style="16"/>
    <col min="22" max="22" width="13.5703125" style="16" customWidth="1"/>
    <col min="23" max="16384" width="9.140625" style="16"/>
  </cols>
  <sheetData>
    <row r="1" spans="1:12" s="9" customFormat="1" ht="18.75">
      <c r="A1" s="167" t="s">
        <v>0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</row>
    <row r="2" spans="1:12" s="9" customFormat="1" ht="23.25">
      <c r="A2" s="168" t="s">
        <v>1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</row>
    <row r="3" spans="1:12" s="9" customFormat="1" ht="18.75">
      <c r="A3" s="167" t="s">
        <v>2</v>
      </c>
      <c r="B3" s="167"/>
      <c r="C3" s="167"/>
      <c r="D3" s="167"/>
      <c r="E3" s="167"/>
      <c r="F3" s="167"/>
      <c r="G3" s="167"/>
      <c r="H3" s="167"/>
      <c r="I3" s="167"/>
      <c r="J3" s="167"/>
      <c r="K3" s="167"/>
      <c r="L3" s="167"/>
    </row>
    <row r="4" spans="1:12" s="9" customFormat="1" ht="18.75">
      <c r="A4" s="167" t="s">
        <v>3</v>
      </c>
      <c r="B4" s="167"/>
      <c r="C4" s="167"/>
      <c r="D4" s="167"/>
      <c r="E4" s="167"/>
      <c r="F4" s="167"/>
      <c r="G4" s="167"/>
      <c r="H4" s="167"/>
      <c r="I4" s="167"/>
      <c r="J4" s="167"/>
      <c r="K4" s="167"/>
      <c r="L4" s="167"/>
    </row>
    <row r="5" spans="1:12" s="9" customFormat="1">
      <c r="B5" s="169"/>
      <c r="C5" s="169"/>
      <c r="D5" s="169"/>
      <c r="E5" s="169"/>
      <c r="F5" s="169"/>
      <c r="G5" s="169"/>
      <c r="H5" s="169"/>
      <c r="I5" s="169"/>
      <c r="J5" s="169"/>
      <c r="K5" s="17"/>
    </row>
    <row r="6" spans="1:12" s="9" customFormat="1">
      <c r="B6" s="16"/>
      <c r="C6" s="16"/>
      <c r="D6" s="16"/>
      <c r="E6" s="16"/>
      <c r="F6" s="16"/>
      <c r="G6" s="16"/>
      <c r="H6" s="16"/>
      <c r="I6" s="16"/>
      <c r="J6" s="16"/>
      <c r="K6" s="16"/>
    </row>
    <row r="7" spans="1:12" s="10" customFormat="1" ht="28.5" customHeight="1">
      <c r="A7" s="157" t="s">
        <v>4</v>
      </c>
      <c r="B7" s="159" t="s">
        <v>5</v>
      </c>
      <c r="C7" s="160"/>
      <c r="D7" s="160"/>
      <c r="E7" s="160"/>
      <c r="F7" s="161"/>
      <c r="G7" s="157" t="s">
        <v>6</v>
      </c>
      <c r="H7" s="159" t="s">
        <v>7</v>
      </c>
      <c r="I7" s="165" t="s">
        <v>8</v>
      </c>
      <c r="J7" s="159" t="s">
        <v>9</v>
      </c>
      <c r="K7" s="165" t="s">
        <v>8</v>
      </c>
      <c r="L7" s="172" t="s">
        <v>10</v>
      </c>
    </row>
    <row r="8" spans="1:12" s="10" customFormat="1" ht="15.75" customHeight="1">
      <c r="A8" s="158"/>
      <c r="B8" s="162"/>
      <c r="C8" s="163"/>
      <c r="D8" s="163"/>
      <c r="E8" s="163"/>
      <c r="F8" s="164"/>
      <c r="G8" s="158"/>
      <c r="H8" s="162"/>
      <c r="I8" s="166"/>
      <c r="J8" s="162"/>
      <c r="K8" s="166"/>
      <c r="L8" s="172"/>
    </row>
    <row r="9" spans="1:12" s="11" customFormat="1" ht="8.25" customHeight="1">
      <c r="A9" s="18">
        <v>1</v>
      </c>
      <c r="B9" s="173">
        <v>2</v>
      </c>
      <c r="C9" s="174"/>
      <c r="D9" s="174"/>
      <c r="E9" s="174"/>
      <c r="F9" s="175"/>
      <c r="G9" s="19">
        <v>3</v>
      </c>
      <c r="H9" s="18">
        <v>4</v>
      </c>
      <c r="I9" s="20">
        <v>5</v>
      </c>
      <c r="J9" s="18">
        <v>6</v>
      </c>
      <c r="K9" s="20">
        <v>7</v>
      </c>
      <c r="L9" s="18">
        <v>8</v>
      </c>
    </row>
    <row r="10" spans="1:12" s="12" customFormat="1" ht="21" customHeight="1">
      <c r="A10" s="21">
        <v>1</v>
      </c>
      <c r="B10" s="22" t="s">
        <v>11</v>
      </c>
      <c r="C10" s="23"/>
      <c r="D10" s="23"/>
      <c r="E10" s="23"/>
      <c r="F10" s="23"/>
      <c r="G10" s="24">
        <v>1200000000</v>
      </c>
      <c r="H10" s="24">
        <f t="shared" ref="H10:J10" si="0">H11</f>
        <v>0</v>
      </c>
      <c r="I10" s="56">
        <f>H10/G10*100</f>
        <v>0</v>
      </c>
      <c r="J10" s="24">
        <f t="shared" si="0"/>
        <v>1200000000</v>
      </c>
      <c r="K10" s="56">
        <f t="shared" ref="K10:K13" si="1">J10/G10*100</f>
        <v>100</v>
      </c>
      <c r="L10" s="43"/>
    </row>
    <row r="11" spans="1:12" s="12" customFormat="1" ht="21" customHeight="1">
      <c r="A11" s="21">
        <v>1.1000000000000001</v>
      </c>
      <c r="B11" s="25" t="s">
        <v>12</v>
      </c>
      <c r="C11" s="26"/>
      <c r="D11" s="26"/>
      <c r="E11" s="26"/>
      <c r="F11" s="27"/>
      <c r="G11" s="28">
        <f>SUM(G12:G14)</f>
        <v>1200000000</v>
      </c>
      <c r="H11" s="28">
        <f>SUM(H12:H14)</f>
        <v>0</v>
      </c>
      <c r="I11" s="56">
        <f>H11/G11*100</f>
        <v>0</v>
      </c>
      <c r="J11" s="28">
        <f>SUM(J12:J14)</f>
        <v>1200000000</v>
      </c>
      <c r="K11" s="56">
        <f t="shared" si="1"/>
        <v>100</v>
      </c>
      <c r="L11" s="43"/>
    </row>
    <row r="12" spans="1:12" s="12" customFormat="1" ht="21" customHeight="1">
      <c r="A12" s="29" t="s">
        <v>13</v>
      </c>
      <c r="B12" s="30" t="s">
        <v>14</v>
      </c>
      <c r="C12" s="26"/>
      <c r="D12" s="26"/>
      <c r="E12" s="26"/>
      <c r="F12" s="27"/>
      <c r="G12" s="28">
        <v>0</v>
      </c>
      <c r="H12" s="28">
        <v>0</v>
      </c>
      <c r="I12" s="28">
        <v>0</v>
      </c>
      <c r="J12" s="28">
        <f>G12-H12</f>
        <v>0</v>
      </c>
      <c r="K12" s="28">
        <v>0</v>
      </c>
      <c r="L12" s="43"/>
    </row>
    <row r="13" spans="1:12" s="13" customFormat="1" ht="21" customHeight="1">
      <c r="A13" s="29" t="s">
        <v>15</v>
      </c>
      <c r="B13" s="30" t="s">
        <v>16</v>
      </c>
      <c r="C13" s="31"/>
      <c r="D13" s="31"/>
      <c r="E13" s="31"/>
      <c r="F13" s="32"/>
      <c r="G13" s="33">
        <v>1200000000</v>
      </c>
      <c r="H13" s="33">
        <v>0</v>
      </c>
      <c r="I13" s="56">
        <f>H13/G13*100</f>
        <v>0</v>
      </c>
      <c r="J13" s="33">
        <f t="shared" ref="J13:J15" si="2">G13-H13</f>
        <v>1200000000</v>
      </c>
      <c r="K13" s="57">
        <f t="shared" si="1"/>
        <v>100</v>
      </c>
      <c r="L13" s="58"/>
    </row>
    <row r="14" spans="1:12" s="13" customFormat="1" ht="42" customHeight="1">
      <c r="A14" s="29" t="s">
        <v>17</v>
      </c>
      <c r="B14" s="176" t="s">
        <v>18</v>
      </c>
      <c r="C14" s="177"/>
      <c r="D14" s="177"/>
      <c r="E14" s="177"/>
      <c r="F14" s="178"/>
      <c r="G14" s="33"/>
      <c r="H14" s="33"/>
      <c r="I14" s="28">
        <v>0</v>
      </c>
      <c r="J14" s="28">
        <f t="shared" si="2"/>
        <v>0</v>
      </c>
      <c r="K14" s="28">
        <v>0</v>
      </c>
      <c r="L14" s="58"/>
    </row>
    <row r="15" spans="1:12" s="13" customFormat="1" ht="21" customHeight="1">
      <c r="A15" s="29"/>
      <c r="B15" s="179" t="s">
        <v>19</v>
      </c>
      <c r="C15" s="180"/>
      <c r="D15" s="180"/>
      <c r="E15" s="180"/>
      <c r="F15" s="181"/>
      <c r="G15" s="28">
        <f>SUM(G12:G14)</f>
        <v>1200000000</v>
      </c>
      <c r="H15" s="28">
        <f>SUM(H12:H14)</f>
        <v>0</v>
      </c>
      <c r="I15" s="56">
        <f>H15/G15*100</f>
        <v>0</v>
      </c>
      <c r="J15" s="28">
        <f t="shared" si="2"/>
        <v>1200000000</v>
      </c>
      <c r="K15" s="56">
        <f t="shared" ref="K15" si="3">J15/G15*100</f>
        <v>100</v>
      </c>
      <c r="L15" s="58"/>
    </row>
    <row r="16" spans="1:12" s="12" customFormat="1" ht="21" customHeight="1">
      <c r="A16" s="21">
        <v>2</v>
      </c>
      <c r="B16" s="25" t="s">
        <v>20</v>
      </c>
      <c r="C16" s="26"/>
      <c r="D16" s="26"/>
      <c r="E16" s="26"/>
      <c r="F16" s="27"/>
      <c r="G16" s="28"/>
      <c r="H16" s="28"/>
      <c r="I16" s="28"/>
      <c r="J16" s="28"/>
      <c r="K16" s="28"/>
      <c r="L16" s="43"/>
    </row>
    <row r="17" spans="1:22" s="12" customFormat="1" ht="21" customHeight="1">
      <c r="A17" s="21" t="s">
        <v>21</v>
      </c>
      <c r="B17" s="25" t="s">
        <v>22</v>
      </c>
      <c r="C17" s="26"/>
      <c r="D17" s="26"/>
      <c r="E17" s="26"/>
      <c r="F17" s="27"/>
      <c r="G17" s="28">
        <f>G18</f>
        <v>7907082017</v>
      </c>
      <c r="H17" s="28">
        <f>H18</f>
        <v>1780890211</v>
      </c>
      <c r="I17" s="56">
        <f>H17/G17*100</f>
        <v>22.522723391146531</v>
      </c>
      <c r="J17" s="28">
        <f>G17-H17</f>
        <v>6126191806</v>
      </c>
      <c r="K17" s="56">
        <f>J17/G17*100</f>
        <v>77.477276608853458</v>
      </c>
      <c r="L17" s="43"/>
    </row>
    <row r="18" spans="1:22" s="13" customFormat="1" ht="21" customHeight="1">
      <c r="A18" s="29" t="s">
        <v>23</v>
      </c>
      <c r="B18" s="30" t="s">
        <v>24</v>
      </c>
      <c r="C18" s="31"/>
      <c r="D18" s="31"/>
      <c r="E18" s="31"/>
      <c r="F18" s="32"/>
      <c r="G18" s="33">
        <f>SUM(G19:G20)</f>
        <v>7907082017</v>
      </c>
      <c r="H18" s="33">
        <f>SUM(H19:H20)</f>
        <v>1780890211</v>
      </c>
      <c r="I18" s="57">
        <f>H18/G18*100</f>
        <v>22.522723391146531</v>
      </c>
      <c r="J18" s="33">
        <f>SUM(J19:J20)</f>
        <v>6126191806</v>
      </c>
      <c r="K18" s="57">
        <f>J18/G18*100</f>
        <v>77.477276608853458</v>
      </c>
      <c r="L18" s="59"/>
      <c r="V18" s="66"/>
    </row>
    <row r="19" spans="1:22" s="13" customFormat="1" ht="21" customHeight="1">
      <c r="A19" s="29" t="s">
        <v>25</v>
      </c>
      <c r="B19" s="30" t="s">
        <v>26</v>
      </c>
      <c r="C19" s="31"/>
      <c r="D19" s="31"/>
      <c r="E19" s="31"/>
      <c r="F19" s="32"/>
      <c r="G19" s="33">
        <v>6014820017</v>
      </c>
      <c r="H19" s="33">
        <v>1287660881</v>
      </c>
      <c r="I19" s="57">
        <f>H19/G19*100</f>
        <v>21.408136525459064</v>
      </c>
      <c r="J19" s="33">
        <f>G19-H19</f>
        <v>4727159136</v>
      </c>
      <c r="K19" s="57">
        <f>J19/G19*100</f>
        <v>78.591863474540929</v>
      </c>
      <c r="L19" s="59"/>
    </row>
    <row r="20" spans="1:22" s="13" customFormat="1" ht="21" customHeight="1">
      <c r="A20" s="29" t="s">
        <v>27</v>
      </c>
      <c r="B20" s="30" t="s">
        <v>28</v>
      </c>
      <c r="C20" s="31"/>
      <c r="D20" s="31"/>
      <c r="E20" s="31"/>
      <c r="F20" s="32"/>
      <c r="G20" s="33">
        <v>1892262000</v>
      </c>
      <c r="H20" s="33">
        <v>493229330</v>
      </c>
      <c r="I20" s="57">
        <f>H20/G20*100</f>
        <v>26.065593982228673</v>
      </c>
      <c r="J20" s="33">
        <f>G20-H20</f>
        <v>1399032670</v>
      </c>
      <c r="K20" s="57">
        <f>J20/G20*100</f>
        <v>73.934406017771323</v>
      </c>
      <c r="L20" s="59"/>
    </row>
    <row r="21" spans="1:22" s="12" customFormat="1" ht="21" customHeight="1">
      <c r="A21" s="21" t="s">
        <v>29</v>
      </c>
      <c r="B21" s="25" t="s">
        <v>30</v>
      </c>
      <c r="C21" s="26"/>
      <c r="D21" s="26"/>
      <c r="E21" s="26"/>
      <c r="F21" s="27"/>
      <c r="G21" s="28">
        <f>SUM(G22:G24)</f>
        <v>10033971751</v>
      </c>
      <c r="H21" s="28">
        <f>SUM(H22:H24)</f>
        <v>751159903</v>
      </c>
      <c r="I21" s="56">
        <f>H21/G21*100</f>
        <v>7.4861672091625957</v>
      </c>
      <c r="J21" s="28">
        <f>G21-H21</f>
        <v>9282811848</v>
      </c>
      <c r="K21" s="56">
        <f t="shared" ref="K21:K31" si="4">J21/G21*100</f>
        <v>92.513832790837398</v>
      </c>
      <c r="L21" s="60"/>
    </row>
    <row r="22" spans="1:22" s="13" customFormat="1" ht="21" customHeight="1">
      <c r="A22" s="29" t="s">
        <v>31</v>
      </c>
      <c r="B22" s="30" t="s">
        <v>32</v>
      </c>
      <c r="C22" s="31"/>
      <c r="D22" s="31"/>
      <c r="E22" s="31"/>
      <c r="F22" s="32"/>
      <c r="G22" s="33">
        <v>0</v>
      </c>
      <c r="H22" s="33">
        <v>0</v>
      </c>
      <c r="I22" s="56">
        <v>0</v>
      </c>
      <c r="J22" s="33">
        <f t="shared" ref="J22:J23" si="5">G22-H22</f>
        <v>0</v>
      </c>
      <c r="K22" s="56">
        <v>0</v>
      </c>
      <c r="L22" s="58"/>
    </row>
    <row r="23" spans="1:22" s="13" customFormat="1" ht="21" customHeight="1">
      <c r="A23" s="29" t="s">
        <v>33</v>
      </c>
      <c r="B23" s="30" t="s">
        <v>34</v>
      </c>
      <c r="C23" s="31"/>
      <c r="D23" s="31"/>
      <c r="E23" s="31"/>
      <c r="F23" s="32"/>
      <c r="G23" s="33">
        <v>8415746669</v>
      </c>
      <c r="H23" s="33">
        <v>740005903</v>
      </c>
      <c r="I23" s="56">
        <f>H23/G23*100</f>
        <v>8.7931104880552571</v>
      </c>
      <c r="J23" s="33">
        <f t="shared" si="5"/>
        <v>7675740766</v>
      </c>
      <c r="K23" s="57">
        <f t="shared" si="4"/>
        <v>91.206889511944738</v>
      </c>
      <c r="L23" s="58"/>
    </row>
    <row r="24" spans="1:22" s="13" customFormat="1" ht="21" customHeight="1">
      <c r="A24" s="29" t="s">
        <v>35</v>
      </c>
      <c r="B24" s="30" t="s">
        <v>36</v>
      </c>
      <c r="C24" s="31"/>
      <c r="D24" s="31"/>
      <c r="E24" s="31"/>
      <c r="F24" s="32"/>
      <c r="G24" s="33">
        <f>SUM(G25:G29)</f>
        <v>1618225082</v>
      </c>
      <c r="H24" s="33">
        <v>11154000</v>
      </c>
      <c r="I24" s="56">
        <f>H24/G24*100</f>
        <v>0.68927370636317942</v>
      </c>
      <c r="J24" s="33">
        <f t="shared" ref="J24:J26" si="6">G24-H24</f>
        <v>1607071082</v>
      </c>
      <c r="K24" s="57">
        <f t="shared" si="4"/>
        <v>99.310726293636819</v>
      </c>
      <c r="L24" s="58"/>
      <c r="N24" s="13">
        <v>1618225082</v>
      </c>
    </row>
    <row r="25" spans="1:22" s="13" customFormat="1" ht="21" customHeight="1">
      <c r="A25" s="29"/>
      <c r="B25" s="30" t="s">
        <v>37</v>
      </c>
      <c r="C25" s="31"/>
      <c r="D25" s="31"/>
      <c r="E25" s="31"/>
      <c r="F25" s="37"/>
      <c r="G25" s="33">
        <v>0</v>
      </c>
      <c r="H25" s="33">
        <v>0</v>
      </c>
      <c r="I25" s="56">
        <v>0</v>
      </c>
      <c r="J25" s="33">
        <f t="shared" si="6"/>
        <v>0</v>
      </c>
      <c r="K25" s="56">
        <v>0</v>
      </c>
      <c r="L25" s="58"/>
    </row>
    <row r="26" spans="1:22" s="13" customFormat="1" ht="21" customHeight="1">
      <c r="A26" s="29"/>
      <c r="B26" s="30" t="s">
        <v>38</v>
      </c>
      <c r="C26" s="31"/>
      <c r="D26" s="31"/>
      <c r="E26" s="31"/>
      <c r="F26" s="37"/>
      <c r="G26" s="33">
        <v>418225082</v>
      </c>
      <c r="H26" s="33">
        <v>0</v>
      </c>
      <c r="I26" s="56">
        <v>0</v>
      </c>
      <c r="J26" s="33">
        <f t="shared" si="6"/>
        <v>418225082</v>
      </c>
      <c r="K26" s="56">
        <v>0</v>
      </c>
      <c r="L26" s="61"/>
    </row>
    <row r="27" spans="1:22" s="13" customFormat="1" ht="21" customHeight="1">
      <c r="A27" s="29"/>
      <c r="B27" s="30" t="s">
        <v>39</v>
      </c>
      <c r="C27" s="31"/>
      <c r="D27" s="31"/>
      <c r="E27" s="31"/>
      <c r="F27" s="37"/>
      <c r="G27" s="33">
        <v>1200000000</v>
      </c>
      <c r="H27" s="33">
        <v>0</v>
      </c>
      <c r="I27" s="56">
        <v>0</v>
      </c>
      <c r="J27" s="33">
        <f t="shared" ref="J27:J31" si="7">G27-H27</f>
        <v>1200000000</v>
      </c>
      <c r="K27" s="56">
        <v>0</v>
      </c>
      <c r="L27" s="61"/>
      <c r="R27" s="13">
        <f>751278803-H21</f>
        <v>118900</v>
      </c>
    </row>
    <row r="28" spans="1:22" s="13" customFormat="1" ht="21" customHeight="1">
      <c r="A28" s="29"/>
      <c r="B28" s="30" t="s">
        <v>40</v>
      </c>
      <c r="C28" s="31"/>
      <c r="D28" s="31"/>
      <c r="E28" s="31"/>
      <c r="F28" s="32"/>
      <c r="G28" s="33">
        <v>0</v>
      </c>
      <c r="H28" s="33">
        <v>0</v>
      </c>
      <c r="I28" s="56">
        <v>0</v>
      </c>
      <c r="J28" s="33">
        <f t="shared" si="7"/>
        <v>0</v>
      </c>
      <c r="K28" s="56">
        <v>0</v>
      </c>
      <c r="L28" s="62"/>
    </row>
    <row r="29" spans="1:22" s="13" customFormat="1" ht="21" customHeight="1">
      <c r="A29" s="29"/>
      <c r="B29" s="38" t="s">
        <v>41</v>
      </c>
      <c r="C29" s="39"/>
      <c r="D29" s="39"/>
      <c r="E29" s="39"/>
      <c r="F29" s="40"/>
      <c r="G29" s="41">
        <v>0</v>
      </c>
      <c r="H29" s="42">
        <v>0</v>
      </c>
      <c r="I29" s="56">
        <v>0</v>
      </c>
      <c r="J29" s="33">
        <f t="shared" si="7"/>
        <v>0</v>
      </c>
      <c r="K29" s="56">
        <v>0</v>
      </c>
      <c r="L29" s="58"/>
    </row>
    <row r="30" spans="1:22" s="12" customFormat="1" ht="21" customHeight="1">
      <c r="A30" s="43"/>
      <c r="B30" s="179" t="s">
        <v>42</v>
      </c>
      <c r="C30" s="180"/>
      <c r="D30" s="180"/>
      <c r="E30" s="180"/>
      <c r="F30" s="181"/>
      <c r="G30" s="28">
        <f>G17+G21</f>
        <v>17941053768</v>
      </c>
      <c r="H30" s="28">
        <f>H17+H21</f>
        <v>2532050114</v>
      </c>
      <c r="I30" s="56">
        <f>H30/G30*100</f>
        <v>14.113162731367609</v>
      </c>
      <c r="J30" s="28">
        <f t="shared" si="7"/>
        <v>15409003654</v>
      </c>
      <c r="K30" s="56">
        <f t="shared" si="4"/>
        <v>85.886837268632391</v>
      </c>
      <c r="L30" s="60"/>
    </row>
    <row r="31" spans="1:22" s="12" customFormat="1" ht="21" customHeight="1">
      <c r="A31" s="43"/>
      <c r="B31" s="179" t="s">
        <v>43</v>
      </c>
      <c r="C31" s="180"/>
      <c r="D31" s="180"/>
      <c r="E31" s="180"/>
      <c r="F31" s="181"/>
      <c r="G31" s="28">
        <f>G15-G30</f>
        <v>-16741053768</v>
      </c>
      <c r="H31" s="28">
        <f>H15-H30</f>
        <v>-2532050114</v>
      </c>
      <c r="I31" s="56">
        <f t="shared" ref="I31" si="8">H31/G31*100</f>
        <v>15.124795303148328</v>
      </c>
      <c r="J31" s="28">
        <f t="shared" si="7"/>
        <v>-14209003654</v>
      </c>
      <c r="K31" s="56">
        <f t="shared" si="4"/>
        <v>84.875204696851668</v>
      </c>
      <c r="L31" s="60"/>
    </row>
    <row r="32" spans="1:22" s="13" customFormat="1" ht="12" customHeight="1"/>
    <row r="33" spans="1:18" s="14" customFormat="1" ht="21" customHeight="1">
      <c r="A33" s="34" t="s">
        <v>44</v>
      </c>
      <c r="B33" s="179" t="s">
        <v>45</v>
      </c>
      <c r="C33" s="180"/>
      <c r="D33" s="180"/>
      <c r="E33" s="180"/>
      <c r="F33" s="181"/>
      <c r="G33" s="35" t="s">
        <v>46</v>
      </c>
      <c r="H33" s="44" t="s">
        <v>47</v>
      </c>
      <c r="I33" s="180" t="s">
        <v>48</v>
      </c>
      <c r="J33" s="180"/>
      <c r="K33" s="179" t="s">
        <v>49</v>
      </c>
      <c r="L33" s="181"/>
    </row>
    <row r="34" spans="1:18" s="13" customFormat="1" ht="21.75" customHeight="1">
      <c r="A34" s="45">
        <v>1</v>
      </c>
      <c r="B34" s="30" t="s">
        <v>50</v>
      </c>
      <c r="C34" s="31"/>
      <c r="D34" s="31"/>
      <c r="E34" s="31"/>
      <c r="F34" s="32"/>
      <c r="G34" s="46">
        <v>790000000</v>
      </c>
      <c r="H34" s="33">
        <v>0</v>
      </c>
      <c r="I34" s="200">
        <f t="shared" ref="I34:I38" si="9">G34+H34</f>
        <v>790000000</v>
      </c>
      <c r="J34" s="201"/>
      <c r="K34" s="30"/>
      <c r="L34" s="32"/>
      <c r="R34" s="13">
        <f>38721197-I47</f>
        <v>0</v>
      </c>
    </row>
    <row r="35" spans="1:18" s="13" customFormat="1" ht="21" customHeight="1">
      <c r="A35" s="45">
        <v>2</v>
      </c>
      <c r="B35" s="30" t="s">
        <v>51</v>
      </c>
      <c r="C35" s="31"/>
      <c r="D35" s="31"/>
      <c r="E35" s="31"/>
      <c r="F35" s="32"/>
      <c r="G35" s="46">
        <v>0</v>
      </c>
      <c r="H35" s="47">
        <v>0</v>
      </c>
      <c r="I35" s="200">
        <f t="shared" si="9"/>
        <v>0</v>
      </c>
      <c r="J35" s="201"/>
      <c r="K35" s="30"/>
      <c r="L35" s="32"/>
    </row>
    <row r="36" spans="1:18" s="13" customFormat="1" ht="21" customHeight="1">
      <c r="A36" s="45">
        <v>3</v>
      </c>
      <c r="B36" s="30" t="s">
        <v>52</v>
      </c>
      <c r="C36" s="31"/>
      <c r="D36" s="31"/>
      <c r="E36" s="31"/>
      <c r="F36" s="32"/>
      <c r="G36" s="46">
        <v>0</v>
      </c>
      <c r="H36" s="33">
        <v>0</v>
      </c>
      <c r="I36" s="200">
        <f t="shared" si="9"/>
        <v>0</v>
      </c>
      <c r="J36" s="201"/>
      <c r="K36" s="30"/>
      <c r="L36" s="32"/>
    </row>
    <row r="37" spans="1:18" s="13" customFormat="1" ht="21" customHeight="1">
      <c r="A37" s="45">
        <v>4</v>
      </c>
      <c r="B37" s="30" t="s">
        <v>53</v>
      </c>
      <c r="C37" s="31"/>
      <c r="D37" s="31"/>
      <c r="E37" s="31"/>
      <c r="F37" s="32"/>
      <c r="G37" s="46">
        <v>1334315610</v>
      </c>
      <c r="H37" s="33">
        <v>446574601</v>
      </c>
      <c r="I37" s="200">
        <f t="shared" si="9"/>
        <v>1780890211</v>
      </c>
      <c r="J37" s="201"/>
      <c r="K37" s="30"/>
      <c r="L37" s="32"/>
    </row>
    <row r="38" spans="1:18" s="13" customFormat="1" ht="21" customHeight="1">
      <c r="A38" s="45">
        <v>5</v>
      </c>
      <c r="B38" s="30" t="s">
        <v>54</v>
      </c>
      <c r="C38" s="31"/>
      <c r="D38" s="31"/>
      <c r="E38" s="31"/>
      <c r="F38" s="32"/>
      <c r="G38" s="46">
        <v>0</v>
      </c>
      <c r="H38" s="33">
        <v>0</v>
      </c>
      <c r="I38" s="200">
        <f t="shared" si="9"/>
        <v>0</v>
      </c>
      <c r="J38" s="201"/>
      <c r="K38" s="30"/>
      <c r="L38" s="32"/>
    </row>
    <row r="39" spans="1:18" s="12" customFormat="1" ht="21" customHeight="1">
      <c r="A39" s="25"/>
      <c r="B39" s="179" t="s">
        <v>55</v>
      </c>
      <c r="C39" s="180"/>
      <c r="D39" s="180"/>
      <c r="E39" s="180"/>
      <c r="F39" s="181"/>
      <c r="G39" s="48">
        <f>SUM(G34:G38)</f>
        <v>2124315610</v>
      </c>
      <c r="H39" s="28">
        <f>SUM(H34:H38)</f>
        <v>446574601</v>
      </c>
      <c r="I39" s="202">
        <f>SUM(I34:J38)</f>
        <v>2570890211</v>
      </c>
      <c r="J39" s="202"/>
      <c r="K39" s="25"/>
      <c r="L39" s="27"/>
    </row>
    <row r="40" spans="1:18" s="13" customFormat="1" ht="12" customHeight="1"/>
    <row r="41" spans="1:18" s="14" customFormat="1" ht="21" customHeight="1">
      <c r="A41" s="49" t="s">
        <v>56</v>
      </c>
      <c r="B41" s="187" t="s">
        <v>57</v>
      </c>
      <c r="C41" s="188"/>
      <c r="D41" s="188"/>
      <c r="E41" s="188"/>
      <c r="F41" s="189"/>
      <c r="G41" s="50" t="s">
        <v>46</v>
      </c>
      <c r="H41" s="51" t="s">
        <v>47</v>
      </c>
      <c r="I41" s="190" t="s">
        <v>48</v>
      </c>
      <c r="J41" s="191"/>
      <c r="K41" s="192" t="s">
        <v>49</v>
      </c>
      <c r="L41" s="191"/>
    </row>
    <row r="42" spans="1:18" s="14" customFormat="1" ht="21" customHeight="1">
      <c r="A42" s="49"/>
      <c r="B42" s="30" t="s">
        <v>57</v>
      </c>
      <c r="C42" s="31"/>
      <c r="D42" s="31"/>
      <c r="E42" s="31"/>
      <c r="F42" s="32"/>
      <c r="G42" s="33">
        <v>0</v>
      </c>
      <c r="H42" s="33">
        <v>-118900</v>
      </c>
      <c r="I42" s="200">
        <f>G42+H42</f>
        <v>-118900</v>
      </c>
      <c r="J42" s="201"/>
      <c r="K42" s="51"/>
      <c r="L42" s="63"/>
    </row>
    <row r="43" spans="1:18" s="13" customFormat="1" ht="21" customHeight="1">
      <c r="A43" s="30"/>
      <c r="B43" s="30" t="s">
        <v>58</v>
      </c>
      <c r="C43" s="31"/>
      <c r="D43" s="31"/>
      <c r="E43" s="31"/>
      <c r="F43" s="32"/>
      <c r="G43" s="33">
        <v>0</v>
      </c>
      <c r="H43" s="33">
        <v>0</v>
      </c>
      <c r="I43" s="200">
        <f>G43+H43</f>
        <v>0</v>
      </c>
      <c r="J43" s="201"/>
      <c r="K43" s="193"/>
      <c r="L43" s="194"/>
    </row>
    <row r="44" spans="1:18" s="13" customFormat="1" ht="12" customHeight="1">
      <c r="B44" s="52"/>
      <c r="C44" s="52"/>
      <c r="D44" s="52"/>
      <c r="E44" s="52"/>
      <c r="F44" s="52"/>
    </row>
    <row r="45" spans="1:18" s="14" customFormat="1" ht="21" customHeight="1">
      <c r="A45" s="34" t="s">
        <v>59</v>
      </c>
      <c r="B45" s="182" t="s">
        <v>60</v>
      </c>
      <c r="C45" s="183"/>
      <c r="D45" s="183"/>
      <c r="E45" s="183"/>
      <c r="F45" s="183"/>
      <c r="G45" s="35"/>
      <c r="H45" s="36"/>
      <c r="I45" s="179" t="s">
        <v>61</v>
      </c>
      <c r="J45" s="181"/>
      <c r="K45" s="180" t="s">
        <v>49</v>
      </c>
      <c r="L45" s="181"/>
    </row>
    <row r="46" spans="1:18" s="13" customFormat="1" ht="21.75" customHeight="1">
      <c r="A46" s="45">
        <v>1</v>
      </c>
      <c r="B46" s="30" t="s">
        <v>62</v>
      </c>
      <c r="C46" s="31"/>
      <c r="D46" s="31"/>
      <c r="E46" s="31"/>
      <c r="F46" s="31"/>
      <c r="G46" s="31"/>
      <c r="H46" s="32"/>
      <c r="I46" s="200">
        <v>0</v>
      </c>
      <c r="J46" s="201"/>
      <c r="K46" s="31"/>
      <c r="L46" s="32"/>
    </row>
    <row r="47" spans="1:18" s="13" customFormat="1" ht="21" customHeight="1">
      <c r="A47" s="45">
        <v>2</v>
      </c>
      <c r="B47" s="30" t="s">
        <v>63</v>
      </c>
      <c r="C47" s="31"/>
      <c r="D47" s="31"/>
      <c r="E47" s="31"/>
      <c r="F47" s="31"/>
      <c r="G47" s="31"/>
      <c r="H47" s="32"/>
      <c r="I47" s="200">
        <f>I34-H21+I42</f>
        <v>38721197</v>
      </c>
      <c r="J47" s="201"/>
      <c r="K47" s="31"/>
      <c r="L47" s="32"/>
    </row>
    <row r="48" spans="1:18" s="15" customFormat="1" ht="29.25" customHeight="1">
      <c r="F48" s="53"/>
      <c r="G48" s="53"/>
      <c r="H48" s="54"/>
      <c r="O48" s="196" t="s">
        <v>64</v>
      </c>
      <c r="P48" s="196"/>
      <c r="Q48" s="196"/>
    </row>
    <row r="49" spans="6:17" s="15" customFormat="1" ht="15.75">
      <c r="F49" s="53"/>
      <c r="G49" s="53"/>
      <c r="H49" s="53"/>
      <c r="J49" s="196" t="s">
        <v>65</v>
      </c>
      <c r="K49" s="196"/>
      <c r="L49" s="196"/>
    </row>
    <row r="50" spans="6:17" s="15" customFormat="1" ht="15.75">
      <c r="F50" s="55"/>
      <c r="G50" s="53"/>
      <c r="H50" s="53"/>
      <c r="J50" s="204" t="s">
        <v>66</v>
      </c>
      <c r="K50" s="204"/>
      <c r="L50" s="204"/>
    </row>
    <row r="51" spans="6:17" s="15" customFormat="1" ht="15.75">
      <c r="F51" s="53"/>
      <c r="G51" s="53"/>
      <c r="H51" s="53"/>
      <c r="J51" s="64"/>
      <c r="K51" s="65"/>
    </row>
    <row r="52" spans="6:17" s="15" customFormat="1" ht="15.75">
      <c r="F52" s="54"/>
      <c r="G52" s="53"/>
      <c r="H52" s="53"/>
      <c r="J52" s="64"/>
      <c r="K52" s="65"/>
    </row>
    <row r="53" spans="6:17" s="15" customFormat="1" ht="15.75">
      <c r="G53" s="53"/>
      <c r="H53" s="53"/>
      <c r="J53" s="64"/>
      <c r="K53" s="65"/>
      <c r="O53" s="203" t="s">
        <v>67</v>
      </c>
      <c r="P53" s="196"/>
      <c r="Q53" s="196"/>
    </row>
    <row r="54" spans="6:17" s="15" customFormat="1" ht="15.75">
      <c r="F54" s="53"/>
      <c r="G54" s="53"/>
      <c r="H54" s="53"/>
      <c r="J54" s="64"/>
      <c r="K54" s="65"/>
      <c r="O54" s="196" t="s">
        <v>68</v>
      </c>
      <c r="P54" s="196"/>
      <c r="Q54" s="196"/>
    </row>
    <row r="55" spans="6:17" s="15" customFormat="1" ht="15.75">
      <c r="F55" s="53"/>
      <c r="G55" s="54"/>
      <c r="J55" s="198" t="s">
        <v>69</v>
      </c>
      <c r="K55" s="198"/>
      <c r="L55" s="198"/>
    </row>
    <row r="56" spans="6:17" s="15" customFormat="1" ht="15.75">
      <c r="F56" s="53"/>
      <c r="J56" s="204" t="s">
        <v>70</v>
      </c>
      <c r="K56" s="204"/>
      <c r="L56" s="204"/>
    </row>
    <row r="57" spans="6:17" s="15" customFormat="1" ht="15.75"/>
  </sheetData>
  <mergeCells count="46">
    <mergeCell ref="J55:L55"/>
    <mergeCell ref="J56:L56"/>
    <mergeCell ref="A7:A8"/>
    <mergeCell ref="G7:G8"/>
    <mergeCell ref="H7:H8"/>
    <mergeCell ref="I7:I8"/>
    <mergeCell ref="J7:J8"/>
    <mergeCell ref="K7:K8"/>
    <mergeCell ref="L7:L8"/>
    <mergeCell ref="B7:F8"/>
    <mergeCell ref="B45:F45"/>
    <mergeCell ref="I45:J45"/>
    <mergeCell ref="K45:L45"/>
    <mergeCell ref="I46:J46"/>
    <mergeCell ref="I47:J47"/>
    <mergeCell ref="B41:F41"/>
    <mergeCell ref="O48:Q48"/>
    <mergeCell ref="J49:L49"/>
    <mergeCell ref="J50:L50"/>
    <mergeCell ref="O53:Q53"/>
    <mergeCell ref="O54:Q54"/>
    <mergeCell ref="I41:J41"/>
    <mergeCell ref="K41:L41"/>
    <mergeCell ref="I42:J42"/>
    <mergeCell ref="I43:J43"/>
    <mergeCell ref="K43:L43"/>
    <mergeCell ref="I36:J36"/>
    <mergeCell ref="I37:J37"/>
    <mergeCell ref="I38:J38"/>
    <mergeCell ref="B39:F39"/>
    <mergeCell ref="I39:J39"/>
    <mergeCell ref="B33:F33"/>
    <mergeCell ref="I33:J33"/>
    <mergeCell ref="K33:L33"/>
    <mergeCell ref="I34:J34"/>
    <mergeCell ref="I35:J35"/>
    <mergeCell ref="B9:F9"/>
    <mergeCell ref="B14:F14"/>
    <mergeCell ref="B15:F15"/>
    <mergeCell ref="B30:F30"/>
    <mergeCell ref="B31:F31"/>
    <mergeCell ref="A1:L1"/>
    <mergeCell ref="A2:L2"/>
    <mergeCell ref="A3:L3"/>
    <mergeCell ref="A4:L4"/>
    <mergeCell ref="B5:J5"/>
  </mergeCells>
  <pageMargins left="0.29513888888888901" right="0.196527777777778" top="0.74791666666666701" bottom="0.74791666666666701" header="0.31458333333333299" footer="0.31458333333333299"/>
  <pageSetup paperSize="359" scale="55" orientation="portrait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12</vt:i4>
      </vt:variant>
    </vt:vector>
  </HeadingPairs>
  <TitlesOfParts>
    <vt:vector size="26" baseType="lpstr">
      <vt:lpstr>DES</vt:lpstr>
      <vt:lpstr>NOP</vt:lpstr>
      <vt:lpstr>OKT</vt:lpstr>
      <vt:lpstr>SEPT</vt:lpstr>
      <vt:lpstr>AGUST</vt:lpstr>
      <vt:lpstr>JULI</vt:lpstr>
      <vt:lpstr>JUNI</vt:lpstr>
      <vt:lpstr>MEI</vt:lpstr>
      <vt:lpstr>APRIL</vt:lpstr>
      <vt:lpstr>MARET</vt:lpstr>
      <vt:lpstr>feb 18</vt:lpstr>
      <vt:lpstr>JAN</vt:lpstr>
      <vt:lpstr>CATT</vt:lpstr>
      <vt:lpstr>Sheet3</vt:lpstr>
      <vt:lpstr>AGUST!Print_Area</vt:lpstr>
      <vt:lpstr>APRIL!Print_Area</vt:lpstr>
      <vt:lpstr>DES!Print_Area</vt:lpstr>
      <vt:lpstr>'feb 18'!Print_Area</vt:lpstr>
      <vt:lpstr>JAN!Print_Area</vt:lpstr>
      <vt:lpstr>JULI!Print_Area</vt:lpstr>
      <vt:lpstr>JUNI!Print_Area</vt:lpstr>
      <vt:lpstr>MARET!Print_Area</vt:lpstr>
      <vt:lpstr>MEI!Print_Area</vt:lpstr>
      <vt:lpstr>NOP!Print_Area</vt:lpstr>
      <vt:lpstr>OKT!Print_Area</vt:lpstr>
      <vt:lpstr>SEPT!Print_Area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KORPRI2</dc:creator>
  <cp:lastModifiedBy>HP</cp:lastModifiedBy>
  <cp:lastPrinted>2018-12-31T05:01:26Z</cp:lastPrinted>
  <dcterms:created xsi:type="dcterms:W3CDTF">2016-08-22T01:00:00Z</dcterms:created>
  <dcterms:modified xsi:type="dcterms:W3CDTF">2019-01-04T00:54:01Z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1033-10.2.0.6020</vt:lpwstr>
  </property>
</Properties>
</file>