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  <externalReference r:id="rId9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G63" i="27"/>
  <c r="F63"/>
  <c r="F58" s="1"/>
  <c r="H61"/>
  <c r="G61"/>
  <c r="F61"/>
  <c r="H59"/>
  <c r="G59"/>
  <c r="H44"/>
  <c r="G43"/>
  <c r="H16"/>
  <c r="H12"/>
  <c r="H11" s="1"/>
  <c r="H55" s="1"/>
  <c r="H8"/>
  <c r="H63" l="1"/>
  <c r="H58" s="1"/>
  <c r="H64" s="1"/>
  <c r="H65" s="1"/>
  <c r="H23" i="24" l="1"/>
  <c r="H22"/>
  <c r="H21"/>
  <c r="H20"/>
  <c r="H19"/>
  <c r="H18"/>
  <c r="H17"/>
  <c r="H16"/>
  <c r="H15"/>
  <c r="H14"/>
  <c r="H13"/>
  <c r="H12"/>
  <c r="H11"/>
  <c r="H10"/>
  <c r="H9"/>
  <c r="H18" i="15"/>
  <c r="H21"/>
  <c r="H24"/>
  <c r="H27"/>
  <c r="H30"/>
  <c r="H33"/>
  <c r="H39"/>
  <c r="H42"/>
  <c r="H45"/>
  <c r="H48"/>
  <c r="H12"/>
  <c r="H15"/>
  <c r="I23" i="24" l="1"/>
  <c r="I72" i="15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H72"/>
  <c r="AO85"/>
  <c r="AO83"/>
  <c r="AO80"/>
  <c r="AO69"/>
  <c r="AO66"/>
  <c r="AO60"/>
  <c r="AO57"/>
  <c r="AO54"/>
  <c r="AO51"/>
  <c r="AO48"/>
  <c r="AO45"/>
  <c r="AO42"/>
  <c r="AO39"/>
  <c r="AO33"/>
  <c r="AO30"/>
  <c r="AO27"/>
  <c r="AO24"/>
  <c r="AO21"/>
  <c r="AO18"/>
  <c r="AO15"/>
  <c r="AO12"/>
  <c r="K23" i="24" l="1"/>
  <c r="M9" i="14" l="1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AR72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69"/>
  <c r="AP51"/>
  <c r="AP39"/>
  <c r="AP27"/>
  <c r="AP21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H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T21" l="1"/>
  <c r="AW57"/>
  <c r="AR83"/>
  <c r="AV69"/>
  <c r="AW66"/>
  <c r="AU54"/>
  <c r="AU42"/>
  <c r="AS39"/>
  <c r="AV27"/>
  <c r="AR24"/>
  <c r="AS12"/>
  <c r="I57" i="14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2" authorId="0">
      <text>
        <r>
          <rPr>
            <sz val="8"/>
            <color indexed="81"/>
            <rFont val="Tahoma"/>
            <family val="2"/>
          </rPr>
          <t>Range 
Jmlh 26   =  1
Jmlh &gt;17 s.d 25 =0,75
Jmlh &gt;9 s.d 17 = 0,50
Jmlh &gt;0 s.d 9   = 0,25 
Jmlh 0     =  0</t>
        </r>
      </text>
    </comment>
    <comment ref="H16" authorId="0">
      <text>
        <r>
          <rPr>
            <sz val="8"/>
            <color indexed="81"/>
            <rFont val="Tahoma"/>
            <family val="2"/>
          </rPr>
          <t>Range 
Jmlh &gt;=24   =  1
Jmlh &gt;17 s.d 23 =0,75
Jmlh &gt;9 s.d 17 = 0,50
Jmlh &gt;0 s.d 9   = 0,25 
Jmlh 0     =  0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<sst xmlns="http://schemas.openxmlformats.org/spreadsheetml/2006/main" count="935" uniqueCount="447">
  <si>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</si>
  <si>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</si>
  <si>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</si>
  <si>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</si>
  <si>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</si>
  <si>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</si>
  <si>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</si>
  <si>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</si>
  <si>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</si>
  <si>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</si>
  <si>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</si>
  <si>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</si>
  <si>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</si>
  <si>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</si>
  <si>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</si>
  <si>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</si>
  <si>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</si>
  <si>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</si>
  <si>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</si>
  <si>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</si>
  <si>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</si>
  <si>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</si>
  <si>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</si>
  <si>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</si>
  <si>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</si>
  <si>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</si>
  <si>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</si>
  <si>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</si>
  <si>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</si>
  <si>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</si>
  <si>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</si>
  <si>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</si>
  <si>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</si>
  <si>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</si>
  <si>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</si>
  <si>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</si>
  <si>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</si>
  <si>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</si>
  <si>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</si>
  <si>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</si>
  <si>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</si>
  <si>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</si>
  <si>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</si>
  <si>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</si>
  <si>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</si>
  <si>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</si>
  <si>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</si>
  <si>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</si>
  <si>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</si>
  <si>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</si>
  <si>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</si>
  <si>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</si>
  <si>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</si>
  <si>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</si>
  <si>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</si>
  <si>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</si>
  <si>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</si>
  <si>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</si>
  <si>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</si>
  <si>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</si>
  <si>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</si>
  <si>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</si>
  <si>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</si>
  <si>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</si>
  <si>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</si>
  <si>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</si>
  <si>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</si>
  <si>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</si>
  <si>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</si>
  <si>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</si>
  <si>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</si>
  <si>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</si>
  <si>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</si>
  <si>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</si>
  <si>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</si>
  <si>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</si>
  <si>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</si>
  <si>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</si>
  <si>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</si>
  <si>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</si>
  <si>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</si>
  <si>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</si>
  <si>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</si>
  <si>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</si>
  <si>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</si>
  <si>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</si>
  <si>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</si>
  <si>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</si>
  <si>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</si>
  <si>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</si>
  <si>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</si>
  <si>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</si>
  <si>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</si>
  <si>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</si>
  <si>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</si>
  <si>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</si>
  <si>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</si>
  <si>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</si>
  <si>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</si>
  <si>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</si>
  <si>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</si>
  <si>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</si>
  <si>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</si>
  <si>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</si>
  <si>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</si>
  <si>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</si>
  <si>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</si>
  <si>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</si>
  <si>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</si>
  <si>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</si>
  <si>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</si>
  <si>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</si>
  <si>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</si>
  <si>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</si>
  <si>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</si>
  <si>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</si>
  <si>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</si>
  <si>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</si>
  <si>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</si>
  <si>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</si>
  <si>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</si>
  <si>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</si>
  <si>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</si>
  <si>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</si>
  <si>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</si>
  <si>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</si>
  <si>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</si>
  <si>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</si>
  <si>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</si>
  <si>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</si>
  <si>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</si>
  <si>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</si>
  <si>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</si>
  <si>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</si>
  <si>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</si>
  <si>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</si>
  <si>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</si>
  <si>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</si>
  <si>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</si>
  <si>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</si>
  <si>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</si>
  <si>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</si>
  <si>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</si>
  <si>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</si>
  <si>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</si>
  <si>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</si>
  <si>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</si>
  <si>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</si>
  <si>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</si>
  <si>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</si>
  <si>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</si>
  <si>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</si>
  <si>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</si>
  <si>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</si>
  <si>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</si>
  <si>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</si>
  <si>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</si>
  <si>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</si>
  <si>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</si>
  <si>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</si>
  <si>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</si>
  <si>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</si>
  <si>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</si>
  <si>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</si>
  <si>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</si>
  <si>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</si>
  <si>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</si>
  <si>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</si>
  <si>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</si>
  <si>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</si>
  <si>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</si>
  <si>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</si>
  <si>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</si>
  <si>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</si>
  <si>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</si>
  <si>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</si>
  <si>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</si>
  <si>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</si>
  <si>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</si>
  <si>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</si>
  <si>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</si>
  <si>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</si>
  <si>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</si>
  <si>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</si>
  <si>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</si>
  <si>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</si>
  <si>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</si>
  <si>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</si>
  <si>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</si>
  <si>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</si>
  <si>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</si>
  <si>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</si>
  <si>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</si>
  <si>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</si>
  <si>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</si>
  <si>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</si>
  <si>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</si>
  <si>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</si>
  <si>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</si>
  <si>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</si>
  <si>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</si>
  <si>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</si>
  <si>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</si>
  <si>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</si>
  <si>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</si>
  <si>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</si>
  <si>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</si>
  <si>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</si>
  <si>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</si>
  <si>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</si>
  <si>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</si>
  <si>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</si>
  <si>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</si>
  <si>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</si>
  <si>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</si>
  <si>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</si>
  <si>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</si>
  <si>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</si>
  <si>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</si>
  <si>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</si>
  <si>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</si>
  <si>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</si>
  <si>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</si>
  <si>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</si>
  <si>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</si>
  <si>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</si>
  <si>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</si>
  <si>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</si>
  <si>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</si>
  <si>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</si>
  <si>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</si>
  <si>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</si>
  <si>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</si>
  <si>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</si>
  <si>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</si>
  <si>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</si>
  <si>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</si>
  <si>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</si>
  <si>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</si>
  <si>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</si>
  <si>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</si>
  <si>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</si>
  <si>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</si>
  <si>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</si>
  <si>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</si>
  <si>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</si>
  <si>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</si>
  <si>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</si>
  <si>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</si>
  <si>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</si>
  <si>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</si>
  <si>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</si>
  <si>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</si>
  <si>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</si>
  <si>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</si>
  <si>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</si>
  <si>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</si>
  <si>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</si>
  <si>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</si>
  <si>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</si>
  <si>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</si>
  <si>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</si>
  <si>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</si>
  <si>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</si>
  <si>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</si>
  <si>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</si>
  <si>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</si>
  <si>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</si>
  <si>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</si>
  <si>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</si>
  <si>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</si>
  <si>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</si>
  <si>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</si>
  <si>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</si>
  <si>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</si>
  <si>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</si>
  <si>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</si>
  <si>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</si>
  <si>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</si>
  <si>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</si>
  <si>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</si>
  <si>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</si>
  <si>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</si>
  <si>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</si>
  <si>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</si>
  <si>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</si>
  <si>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</si>
  <si>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</si>
  <si>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</si>
  <si>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</si>
  <si>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</si>
  <si>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</si>
  <si>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</si>
  <si>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</si>
  <si>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</si>
  <si>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</si>
  <si>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</si>
  <si>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</si>
  <si>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</si>
  <si>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</si>
  <si>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</si>
  <si>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</si>
  <si>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</si>
  <si>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</si>
  <si>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</si>
  <si>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</si>
  <si>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</si>
  <si>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</si>
  <si>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</si>
  <si>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</si>
  <si>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</si>
  <si>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</si>
  <si>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</si>
  <si>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</si>
  <si>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</si>
  <si>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</si>
  <si>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</si>
  <si>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</si>
  <si>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</si>
  <si>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</si>
  <si>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</si>
  <si>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</si>
  <si>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</si>
  <si>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</si>
  <si>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</si>
  <si>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</si>
  <si>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</si>
  <si>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</si>
  <si>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</si>
  <si>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</si>
  <si>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</si>
  <si>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</si>
  <si>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</si>
  <si>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</si>
  <si>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</si>
  <si>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</si>
  <si>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</si>
  <si>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</si>
  <si>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</si>
  <si>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</si>
  <si>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</si>
  <si>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</si>
  <si>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</si>
  <si>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</si>
  <si>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</si>
  <si>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</si>
  <si>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</si>
  <si>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</si>
  <si>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</si>
  <si>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</si>
  <si>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</si>
  <si>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</si>
  <si>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</si>
  <si>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</si>
  <si>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</si>
  <si>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</si>
  <si>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</si>
  <si>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</si>
  <si>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</si>
  <si>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</si>
  <si>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</si>
  <si>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</si>
  <si>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</si>
  <si>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</si>
  <si>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</si>
  <si>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</si>
  <si>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</si>
  <si>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</si>
  <si>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</si>
  <si>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</si>
  <si>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</si>
  <si>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</si>
  <si>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</si>
  <si>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</si>
  <si>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</si>
  <si>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</si>
  <si>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</si>
  <si>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</si>
  <si>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</si>
  <si>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</si>
  <si>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</si>
  <si>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</si>
  <si>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</si>
  <si>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</si>
  <si>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</si>
  <si>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</si>
  <si>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</si>
  <si>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</si>
  <si>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</si>
  <si>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</si>
  <si>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</si>
  <si>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</si>
  <si>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</si>
  <si>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</si>
  <si>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</si>
  <si>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</si>
  <si>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</si>
  <si>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</si>
  <si>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</si>
  <si>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</si>
  <si>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</si>
  <si>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</si>
  <si>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</si>
  <si>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</si>
  <si>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</si>
  <si>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</si>
  <si>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</si>
  <si>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</si>
  <si>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</si>
  <si>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</si>
  <si>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</si>
  <si>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</si>
  <si>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</si>
  <si>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</si>
  <si>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</si>
  <si>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</si>
  <si>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</si>
  <si>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</si>
  <si>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</si>
  <si>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</si>
  <si>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</si>
  <si>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</si>
  <si>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</si>
  <si>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</si>
  <si>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</si>
  <si>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</si>
  <si>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</si>
  <si>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</si>
  <si>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</si>
  <si>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</si>
  <si>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</si>
  <si>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</si>
  <si>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</si>
  <si>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</si>
  <si>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</si>
  <si>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PASAMAN BARAT</t>
  </si>
  <si>
    <t>ada</t>
  </si>
  <si>
    <t>Tepat</t>
  </si>
  <si>
    <t>LKE INDIVIDU</t>
  </si>
  <si>
    <t>Waktu penetapan  PERDA  APBD 2016</t>
  </si>
  <si>
    <t>Jumlah Perda Tahun 2016</t>
  </si>
  <si>
    <t>Jumlah Raperda yang disetujui DPRD tahun 2016</t>
  </si>
  <si>
    <t xml:space="preserve">Realisasi PAD 2016 terhadap potensi PAD  </t>
  </si>
  <si>
    <t>Penghargaan dari pemerintah yang diterima oleh pemda dalam tahun 2016</t>
  </si>
  <si>
    <t>1 WTP</t>
  </si>
  <si>
    <t>sudah</t>
  </si>
  <si>
    <t>tidak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</si>
</sst>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7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5" fontId="0" fillId="0" borderId="1" xfId="0" applyNumberFormat="1" applyFill="1" applyBorder="1" applyAlignment="1">
      <alignment horizontal="right" vertical="top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9" fontId="3" fillId="0" borderId="1" xfId="0" applyNumberFormat="1" applyFont="1" applyFill="1" applyBorder="1" applyAlignment="1">
      <alignment horizontal="center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164" fontId="18" fillId="0" borderId="1" xfId="2" applyNumberFormat="1" applyFont="1" applyFill="1" applyBorder="1" applyAlignment="1">
      <alignment horizontal="right" vertical="top"/>
    </xf>
    <xf numFmtId="164" fontId="0" fillId="0" borderId="1" xfId="0" applyNumberFormat="1" applyBorder="1" applyAlignment="1">
      <alignment vertical="center"/>
    </xf>
    <xf numFmtId="164" fontId="0" fillId="0" borderId="5" xfId="0" applyNumberFormat="1" applyFill="1" applyBorder="1" applyAlignment="1">
      <alignment horizontal="center" vertical="top"/>
    </xf>
    <xf numFmtId="2" fontId="0" fillId="0" borderId="1" xfId="0" applyNumberFormat="1" applyFill="1" applyBorder="1" applyAlignment="1">
      <alignment horizontal="center" vertical="top"/>
    </xf>
    <xf numFmtId="164" fontId="0" fillId="0" borderId="1" xfId="0" applyNumberFormat="1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34" fillId="0" borderId="1" xfId="32" applyNumberFormat="1" applyFont="1" applyFill="1" applyBorder="1" applyAlignment="1">
      <alignment horizontal="center" vertical="top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6" fillId="0" borderId="8" xfId="0" applyNumberFormat="1" applyFont="1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8" fillId="0" borderId="0" xfId="29" applyFont="1" applyProtection="1">
      <protection locked="0"/>
    </xf>
    <xf numFmtId="0" fontId="38" fillId="0" borderId="0" xfId="29" applyFont="1"/>
    <xf numFmtId="0" fontId="38" fillId="0" borderId="0" xfId="29" applyFont="1" applyBorder="1" applyProtection="1">
      <protection locked="0"/>
    </xf>
    <xf numFmtId="0" fontId="38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39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0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1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7" fillId="10" borderId="1" xfId="33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8" fillId="0" borderId="0" xfId="29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0" xfId="29" applyFont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LPPD%202017/Template_Gabungan%20Kab_Kota%20%20Provinsi_SUMATERA%20BARAT_EKPPD%20201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Pasaman%20Barat%20EKPPD%202017%20atas%20LPPD%202016_0606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Gab Rekap isian"/>
      <sheetName val="PA1"/>
      <sheetName val="PA2"/>
      <sheetName val="PA3"/>
      <sheetName val="PA4"/>
      <sheetName val="PL1"/>
      <sheetName val="PL2"/>
      <sheetName val="PL3"/>
      <sheetName val="PL4"/>
      <sheetName val="PL5"/>
      <sheetName val="SPM1"/>
      <sheetName val="SPM2"/>
      <sheetName val="SPM3"/>
      <sheetName val="SPM4"/>
      <sheetName val="Rekap Skor"/>
      <sheetName val="Peringkat1"/>
      <sheetName val="Peringkat_Print Out"/>
      <sheetName val="Kinerja_Urusan"/>
      <sheetName val="Peringkat_Knrj_Urs 2"/>
      <sheetName val="Peringkat_Knrj_Urusan"/>
      <sheetName val="Agregas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0">
          <cell r="G10">
            <v>0.85125646033322977</v>
          </cell>
          <cell r="AS10">
            <v>0.76530501578692001</v>
          </cell>
        </row>
        <row r="11">
          <cell r="G11">
            <v>1.1118099415273435</v>
          </cell>
          <cell r="AS11">
            <v>1.022559628553769</v>
          </cell>
        </row>
        <row r="12">
          <cell r="G12">
            <v>100</v>
          </cell>
        </row>
        <row r="13">
          <cell r="G13">
            <v>80.69559668155712</v>
          </cell>
        </row>
        <row r="14">
          <cell r="G14">
            <v>63.655564581640945</v>
          </cell>
        </row>
        <row r="15">
          <cell r="G15">
            <v>0.20720540070850879</v>
          </cell>
        </row>
        <row r="16">
          <cell r="G16">
            <v>0.35587188612099641</v>
          </cell>
        </row>
        <row r="17">
          <cell r="G17">
            <v>0.26838432635534087</v>
          </cell>
        </row>
        <row r="18">
          <cell r="G18">
            <v>27.507462686567241</v>
          </cell>
          <cell r="AS18">
            <v>27.399188941560102</v>
          </cell>
        </row>
        <row r="19">
          <cell r="G19">
            <v>2.0792900252470572</v>
          </cell>
          <cell r="AS19">
            <v>2.0535781007137941</v>
          </cell>
        </row>
        <row r="20">
          <cell r="G20">
            <v>7.3688390700040127</v>
          </cell>
          <cell r="AS20">
            <v>7.4646567087259346</v>
          </cell>
        </row>
        <row r="21">
          <cell r="G21">
            <v>0.80697258493208746</v>
          </cell>
          <cell r="AS21">
            <v>0.9564514573162366</v>
          </cell>
        </row>
        <row r="22">
          <cell r="G22">
            <v>0.34280519126844555</v>
          </cell>
          <cell r="AS22">
            <v>0.37829937986713097</v>
          </cell>
        </row>
        <row r="23">
          <cell r="G23">
            <v>1.9136605091017265</v>
          </cell>
          <cell r="AS23">
            <v>2.5681628008493491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9</v>
          </cell>
        </row>
      </sheetData>
      <sheetData sheetId="4"/>
      <sheetData sheetId="5">
        <row r="195">
          <cell r="K195">
            <v>2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tabSelected="1" view="pageBreakPreview" zoomScale="85" zoomScaleSheetLayoutView="85" workbookViewId="0">
      <selection activeCell="I36" sqref="I36"/>
    </sheetView>
  </sheetViews>
  <sheetFormatPr defaultColWidth="9" defaultRowHeight="14.25"/>
  <cols>
    <col min="1" max="1" width="3.28515625" style="21" customWidth="1"/>
    <col min="2" max="2" width="4.140625" style="21" customWidth="1"/>
    <col min="3" max="3" width="3.7109375" style="21" customWidth="1"/>
    <col min="4" max="4" width="3.85546875" style="21" customWidth="1"/>
    <col min="5" max="5" width="5.85546875" style="21" customWidth="1"/>
    <col min="6" max="6" width="9" style="21" customWidth="1"/>
    <col min="7" max="7" width="39.28515625" style="21" customWidth="1"/>
    <col min="8" max="8" width="8.140625" style="157" customWidth="1"/>
    <col min="9" max="9" width="7.5703125" style="65" customWidth="1"/>
    <col min="10" max="10" width="9.85546875" style="66" customWidth="1"/>
    <col min="11" max="16384" width="9" style="21"/>
  </cols>
  <sheetData>
    <row r="2" spans="2:11" ht="15.75">
      <c r="B2" s="214" t="s">
        <v>267</v>
      </c>
    </row>
    <row r="3" spans="2:11" ht="15" customHeight="1">
      <c r="B3" s="214" t="s">
        <v>435</v>
      </c>
    </row>
    <row r="4" spans="2:11" ht="15" customHeight="1">
      <c r="B4" s="214" t="s">
        <v>389</v>
      </c>
    </row>
    <row r="5" spans="2:11" ht="15" customHeight="1">
      <c r="B5" s="22"/>
    </row>
    <row r="6" spans="2:11" s="22" customFormat="1" ht="21.75" customHeight="1">
      <c r="B6" s="370" t="s">
        <v>224</v>
      </c>
      <c r="C6" s="371"/>
      <c r="D6" s="371"/>
      <c r="E6" s="371"/>
      <c r="F6" s="371"/>
      <c r="G6" s="372"/>
      <c r="H6" s="270" t="s">
        <v>225</v>
      </c>
      <c r="I6" s="61" t="s">
        <v>190</v>
      </c>
      <c r="J6" s="41" t="s">
        <v>191</v>
      </c>
    </row>
    <row r="7" spans="2:11" s="69" customFormat="1" ht="14.25" customHeight="1">
      <c r="B7" s="373" t="s">
        <v>274</v>
      </c>
      <c r="C7" s="374"/>
      <c r="D7" s="374"/>
      <c r="E7" s="374"/>
      <c r="F7" s="374"/>
      <c r="G7" s="375"/>
      <c r="H7" s="298">
        <v>1</v>
      </c>
      <c r="I7" s="315">
        <v>3.0302291853090901</v>
      </c>
      <c r="J7" s="141" t="str">
        <f t="shared" ref="J7:J39" si="0">IF(I7="TDI","TDI",IF(I7&gt;3,"ST",IF(I7&gt;2,"T",IF(I7&gt;1,"S",IF(I7&gt;=0,"R")))))</f>
        <v>ST</v>
      </c>
    </row>
    <row r="8" spans="2:11" s="59" customFormat="1" ht="14.25" customHeight="1">
      <c r="B8" s="60" t="s">
        <v>263</v>
      </c>
      <c r="C8" s="373" t="s">
        <v>189</v>
      </c>
      <c r="D8" s="374"/>
      <c r="E8" s="374"/>
      <c r="F8" s="374"/>
      <c r="G8" s="374"/>
      <c r="H8" s="161">
        <v>0.95</v>
      </c>
      <c r="I8" s="316">
        <v>2.8182870056470586</v>
      </c>
      <c r="J8" s="141" t="str">
        <f t="shared" si="0"/>
        <v>T</v>
      </c>
      <c r="K8" s="71"/>
    </row>
    <row r="9" spans="2:11" s="59" customFormat="1" ht="14.25" customHeight="1">
      <c r="B9" s="42"/>
      <c r="C9" s="67">
        <v>1</v>
      </c>
      <c r="D9" s="72" t="s">
        <v>264</v>
      </c>
      <c r="E9" s="68"/>
      <c r="F9" s="68"/>
      <c r="G9" s="68"/>
      <c r="H9" s="161">
        <v>0.3</v>
      </c>
      <c r="I9" s="316">
        <v>3.0145000000000004</v>
      </c>
      <c r="J9" s="141" t="str">
        <f t="shared" si="0"/>
        <v>ST</v>
      </c>
      <c r="K9" s="71"/>
    </row>
    <row r="10" spans="2:11" s="59" customFormat="1" ht="14.25" customHeight="1">
      <c r="B10" s="42"/>
      <c r="C10" s="42"/>
      <c r="D10" s="24" t="s">
        <v>113</v>
      </c>
      <c r="E10" s="360" t="s">
        <v>226</v>
      </c>
      <c r="F10" s="361"/>
      <c r="G10" s="362"/>
      <c r="H10" s="160">
        <v>0.1</v>
      </c>
      <c r="I10" s="316">
        <v>3.39</v>
      </c>
      <c r="J10" s="141" t="str">
        <f t="shared" si="0"/>
        <v>ST</v>
      </c>
    </row>
    <row r="11" spans="2:11" s="59" customFormat="1" ht="40.5" customHeight="1">
      <c r="B11" s="42"/>
      <c r="C11" s="42"/>
      <c r="D11" s="24" t="s">
        <v>114</v>
      </c>
      <c r="E11" s="360" t="s">
        <v>227</v>
      </c>
      <c r="F11" s="361"/>
      <c r="G11" s="362"/>
      <c r="H11" s="160">
        <v>0.12</v>
      </c>
      <c r="I11" s="316">
        <v>1.9000000000000001</v>
      </c>
      <c r="J11" s="141" t="str">
        <f t="shared" si="0"/>
        <v>S</v>
      </c>
    </row>
    <row r="12" spans="2:11" s="59" customFormat="1" ht="27.75" customHeight="1">
      <c r="B12" s="42"/>
      <c r="C12" s="42"/>
      <c r="D12" s="24" t="s">
        <v>115</v>
      </c>
      <c r="E12" s="360" t="s">
        <v>228</v>
      </c>
      <c r="F12" s="361"/>
      <c r="G12" s="362"/>
      <c r="H12" s="160">
        <v>0.22</v>
      </c>
      <c r="I12" s="316">
        <v>3.4000000000000004</v>
      </c>
      <c r="J12" s="141" t="str">
        <f t="shared" si="0"/>
        <v>ST</v>
      </c>
    </row>
    <row r="13" spans="2:11" s="59" customFormat="1" ht="18" customHeight="1">
      <c r="B13" s="42"/>
      <c r="C13" s="42"/>
      <c r="D13" s="24" t="s">
        <v>116</v>
      </c>
      <c r="E13" s="360" t="s">
        <v>229</v>
      </c>
      <c r="F13" s="361"/>
      <c r="G13" s="362"/>
      <c r="H13" s="160">
        <v>0.05</v>
      </c>
      <c r="I13" s="316">
        <v>4</v>
      </c>
      <c r="J13" s="141" t="str">
        <f t="shared" si="0"/>
        <v>ST</v>
      </c>
    </row>
    <row r="14" spans="2:11" s="59" customFormat="1" ht="28.5" customHeight="1">
      <c r="B14" s="42"/>
      <c r="C14" s="42"/>
      <c r="D14" s="24" t="s">
        <v>117</v>
      </c>
      <c r="E14" s="360" t="s">
        <v>230</v>
      </c>
      <c r="F14" s="361"/>
      <c r="G14" s="362"/>
      <c r="H14" s="160">
        <v>0.03</v>
      </c>
      <c r="I14" s="316">
        <v>4</v>
      </c>
      <c r="J14" s="141" t="str">
        <f t="shared" si="0"/>
        <v>ST</v>
      </c>
    </row>
    <row r="15" spans="2:11" s="59" customFormat="1" ht="27.75" customHeight="1">
      <c r="B15" s="42"/>
      <c r="C15" s="42"/>
      <c r="D15" s="24" t="s">
        <v>231</v>
      </c>
      <c r="E15" s="360" t="s">
        <v>232</v>
      </c>
      <c r="F15" s="361"/>
      <c r="G15" s="362"/>
      <c r="H15" s="160">
        <v>0.05</v>
      </c>
      <c r="I15" s="316">
        <v>4</v>
      </c>
      <c r="J15" s="141" t="str">
        <f t="shared" si="0"/>
        <v>ST</v>
      </c>
    </row>
    <row r="16" spans="2:11" s="59" customFormat="1" ht="24.75" customHeight="1">
      <c r="B16" s="42"/>
      <c r="C16" s="42"/>
      <c r="D16" s="24" t="s">
        <v>233</v>
      </c>
      <c r="E16" s="360" t="s">
        <v>234</v>
      </c>
      <c r="F16" s="361"/>
      <c r="G16" s="362"/>
      <c r="H16" s="160">
        <v>0.03</v>
      </c>
      <c r="I16" s="316">
        <v>4</v>
      </c>
      <c r="J16" s="141" t="str">
        <f t="shared" si="0"/>
        <v>ST</v>
      </c>
    </row>
    <row r="17" spans="2:10" s="59" customFormat="1" ht="41.25" customHeight="1">
      <c r="B17" s="42"/>
      <c r="C17" s="42"/>
      <c r="D17" s="24" t="s">
        <v>235</v>
      </c>
      <c r="E17" s="360" t="s">
        <v>236</v>
      </c>
      <c r="F17" s="361"/>
      <c r="G17" s="362"/>
      <c r="H17" s="160">
        <v>0.05</v>
      </c>
      <c r="I17" s="316">
        <v>4</v>
      </c>
      <c r="J17" s="141" t="str">
        <f t="shared" si="0"/>
        <v>ST</v>
      </c>
    </row>
    <row r="18" spans="2:10" s="59" customFormat="1" ht="27.75" customHeight="1">
      <c r="B18" s="42"/>
      <c r="C18" s="42"/>
      <c r="D18" s="24" t="s">
        <v>237</v>
      </c>
      <c r="E18" s="360" t="s">
        <v>238</v>
      </c>
      <c r="F18" s="361"/>
      <c r="G18" s="362"/>
      <c r="H18" s="160">
        <v>0.06</v>
      </c>
      <c r="I18" s="316">
        <v>2.3499999999999996</v>
      </c>
      <c r="J18" s="141" t="str">
        <f t="shared" si="0"/>
        <v>T</v>
      </c>
    </row>
    <row r="19" spans="2:10" s="59" customFormat="1" ht="27.75" customHeight="1">
      <c r="B19" s="42"/>
      <c r="C19" s="42"/>
      <c r="D19" s="24" t="s">
        <v>239</v>
      </c>
      <c r="E19" s="360" t="s">
        <v>240</v>
      </c>
      <c r="F19" s="361"/>
      <c r="G19" s="362"/>
      <c r="H19" s="160">
        <v>0.03</v>
      </c>
      <c r="I19" s="316">
        <v>2</v>
      </c>
      <c r="J19" s="141" t="str">
        <f t="shared" si="0"/>
        <v>S</v>
      </c>
    </row>
    <row r="20" spans="2:10" s="59" customFormat="1" ht="29.25" customHeight="1">
      <c r="B20" s="42"/>
      <c r="C20" s="42"/>
      <c r="D20" s="24" t="s">
        <v>241</v>
      </c>
      <c r="E20" s="360" t="s">
        <v>242</v>
      </c>
      <c r="F20" s="361"/>
      <c r="G20" s="362"/>
      <c r="H20" s="160">
        <v>0.13</v>
      </c>
      <c r="I20" s="316">
        <v>2.5499999999999998</v>
      </c>
      <c r="J20" s="141" t="str">
        <f t="shared" si="0"/>
        <v>T</v>
      </c>
    </row>
    <row r="21" spans="2:10" s="59" customFormat="1" ht="14.25" customHeight="1">
      <c r="B21" s="42"/>
      <c r="C21" s="42"/>
      <c r="D21" s="24" t="s">
        <v>243</v>
      </c>
      <c r="E21" s="360" t="s">
        <v>244</v>
      </c>
      <c r="F21" s="361"/>
      <c r="G21" s="362"/>
      <c r="H21" s="160">
        <v>0.05</v>
      </c>
      <c r="I21" s="316">
        <v>3.5</v>
      </c>
      <c r="J21" s="141" t="str">
        <f t="shared" si="0"/>
        <v>ST</v>
      </c>
    </row>
    <row r="22" spans="2:10" s="59" customFormat="1" ht="14.25" customHeight="1">
      <c r="B22" s="42"/>
      <c r="C22" s="42"/>
      <c r="D22" s="24" t="s">
        <v>245</v>
      </c>
      <c r="E22" s="360" t="s">
        <v>246</v>
      </c>
      <c r="F22" s="361"/>
      <c r="G22" s="362"/>
      <c r="H22" s="160">
        <v>0.08</v>
      </c>
      <c r="I22" s="316">
        <v>1.9</v>
      </c>
      <c r="J22" s="141" t="str">
        <f t="shared" si="0"/>
        <v>S</v>
      </c>
    </row>
    <row r="23" spans="2:10" s="59" customFormat="1" ht="14.25" customHeight="1">
      <c r="B23" s="42"/>
      <c r="C23" s="42"/>
      <c r="D23" s="24"/>
      <c r="E23" s="369"/>
      <c r="F23" s="369"/>
      <c r="G23" s="369"/>
      <c r="H23" s="160"/>
      <c r="I23" s="172"/>
      <c r="J23" s="141"/>
    </row>
    <row r="24" spans="2:10" s="69" customFormat="1" ht="14.25" customHeight="1">
      <c r="B24" s="53"/>
      <c r="C24" s="53">
        <v>2</v>
      </c>
      <c r="D24" s="54" t="s">
        <v>247</v>
      </c>
      <c r="E24" s="54"/>
      <c r="F24" s="54"/>
      <c r="G24" s="53"/>
      <c r="H24" s="161">
        <v>0.7</v>
      </c>
      <c r="I24" s="317">
        <v>2.7341957223529412</v>
      </c>
      <c r="J24" s="141" t="str">
        <f t="shared" si="0"/>
        <v>T</v>
      </c>
    </row>
    <row r="25" spans="2:10" s="69" customFormat="1" ht="14.25" customHeight="1">
      <c r="B25" s="53"/>
      <c r="C25" s="53"/>
      <c r="D25" s="53" t="s">
        <v>113</v>
      </c>
      <c r="E25" s="55" t="s">
        <v>280</v>
      </c>
      <c r="F25" s="56"/>
      <c r="G25" s="57"/>
      <c r="H25" s="161">
        <v>0.4</v>
      </c>
      <c r="I25" s="317">
        <v>3.2286397058823528</v>
      </c>
      <c r="J25" s="141" t="str">
        <f t="shared" si="0"/>
        <v>ST</v>
      </c>
    </row>
    <row r="26" spans="2:10" s="59" customFormat="1" ht="14.25" customHeight="1">
      <c r="B26" s="42"/>
      <c r="C26" s="42"/>
      <c r="D26" s="42"/>
      <c r="E26" s="43" t="s">
        <v>248</v>
      </c>
      <c r="F26" s="361" t="s">
        <v>249</v>
      </c>
      <c r="G26" s="362"/>
      <c r="H26" s="160">
        <f>1/8</f>
        <v>0.125</v>
      </c>
      <c r="I26" s="317">
        <v>2.7352941176470589</v>
      </c>
      <c r="J26" s="141" t="str">
        <f t="shared" si="0"/>
        <v>T</v>
      </c>
    </row>
    <row r="27" spans="2:10" s="59" customFormat="1" ht="14.25" customHeight="1">
      <c r="B27" s="42"/>
      <c r="C27" s="42"/>
      <c r="D27" s="42"/>
      <c r="E27" s="43" t="s">
        <v>250</v>
      </c>
      <c r="F27" s="367" t="s">
        <v>251</v>
      </c>
      <c r="G27" s="368"/>
      <c r="H27" s="160" t="s">
        <v>338</v>
      </c>
      <c r="I27" s="317">
        <v>4</v>
      </c>
      <c r="J27" s="141" t="str">
        <f t="shared" si="0"/>
        <v>ST</v>
      </c>
    </row>
    <row r="28" spans="2:10" s="59" customFormat="1" ht="14.25" customHeight="1">
      <c r="B28" s="42"/>
      <c r="C28" s="42"/>
      <c r="D28" s="42"/>
      <c r="E28" s="43" t="s">
        <v>252</v>
      </c>
      <c r="F28" s="44" t="s">
        <v>253</v>
      </c>
      <c r="G28" s="44"/>
      <c r="H28" s="160">
        <v>0.1</v>
      </c>
      <c r="I28" s="317">
        <v>3.5441176470588234</v>
      </c>
      <c r="J28" s="141" t="str">
        <f t="shared" si="0"/>
        <v>ST</v>
      </c>
    </row>
    <row r="29" spans="2:10" s="59" customFormat="1" ht="14.25" customHeight="1">
      <c r="B29" s="42"/>
      <c r="C29" s="42"/>
      <c r="D29" s="42"/>
      <c r="E29" s="43" t="s">
        <v>254</v>
      </c>
      <c r="F29" s="44" t="s">
        <v>255</v>
      </c>
      <c r="G29" s="44"/>
      <c r="H29" s="160">
        <f>1/8</f>
        <v>0.125</v>
      </c>
      <c r="I29" s="317">
        <v>2.7617647058823529</v>
      </c>
      <c r="J29" s="141" t="str">
        <f t="shared" si="0"/>
        <v>T</v>
      </c>
    </row>
    <row r="30" spans="2:10" s="59" customFormat="1" ht="14.25" customHeight="1">
      <c r="B30" s="42"/>
      <c r="C30" s="42"/>
      <c r="D30" s="42"/>
      <c r="E30" s="43" t="s">
        <v>256</v>
      </c>
      <c r="F30" s="44" t="s">
        <v>125</v>
      </c>
      <c r="G30" s="44"/>
      <c r="H30" s="160" t="s">
        <v>339</v>
      </c>
      <c r="I30" s="317">
        <v>3.7294117647058824</v>
      </c>
      <c r="J30" s="141" t="str">
        <f t="shared" si="0"/>
        <v>ST</v>
      </c>
    </row>
    <row r="31" spans="2:10" s="59" customFormat="1" ht="14.25" customHeight="1">
      <c r="B31" s="42"/>
      <c r="C31" s="42"/>
      <c r="D31" s="42"/>
      <c r="E31" s="43" t="s">
        <v>257</v>
      </c>
      <c r="F31" s="44" t="s">
        <v>258</v>
      </c>
      <c r="G31" s="44"/>
      <c r="H31" s="160" t="s">
        <v>339</v>
      </c>
      <c r="I31" s="317">
        <v>2.6367647058823529</v>
      </c>
      <c r="J31" s="141" t="str">
        <f t="shared" si="0"/>
        <v>T</v>
      </c>
    </row>
    <row r="32" spans="2:10" s="59" customFormat="1" ht="14.25" customHeight="1">
      <c r="B32" s="42"/>
      <c r="C32" s="42"/>
      <c r="D32" s="42"/>
      <c r="E32" s="43" t="s">
        <v>259</v>
      </c>
      <c r="F32" s="44" t="s">
        <v>260</v>
      </c>
      <c r="G32" s="44"/>
      <c r="H32" s="160" t="s">
        <v>340</v>
      </c>
      <c r="I32" s="317">
        <v>3.7794117647058822</v>
      </c>
      <c r="J32" s="141" t="str">
        <f t="shared" si="0"/>
        <v>ST</v>
      </c>
    </row>
    <row r="33" spans="2:15" s="59" customFormat="1" ht="14.25" customHeight="1">
      <c r="B33" s="42"/>
      <c r="C33" s="42"/>
      <c r="D33" s="42"/>
      <c r="E33" s="43" t="s">
        <v>261</v>
      </c>
      <c r="F33" s="361" t="s">
        <v>262</v>
      </c>
      <c r="G33" s="362"/>
      <c r="H33" s="160">
        <v>0.1</v>
      </c>
      <c r="I33" s="317">
        <v>3.0058823529411764</v>
      </c>
      <c r="J33" s="141" t="str">
        <f t="shared" si="0"/>
        <v>ST</v>
      </c>
    </row>
    <row r="34" spans="2:15" s="59" customFormat="1" ht="14.25" customHeight="1">
      <c r="B34" s="42"/>
      <c r="C34" s="42"/>
      <c r="D34" s="42"/>
      <c r="E34" s="50"/>
      <c r="F34" s="46"/>
      <c r="G34" s="46"/>
      <c r="H34" s="160"/>
      <c r="I34" s="172"/>
      <c r="J34" s="141"/>
    </row>
    <row r="35" spans="2:15" s="69" customFormat="1" ht="14.25" customHeight="1">
      <c r="B35" s="53"/>
      <c r="C35" s="53"/>
      <c r="D35" s="53" t="s">
        <v>114</v>
      </c>
      <c r="E35" s="55" t="s">
        <v>279</v>
      </c>
      <c r="F35" s="56"/>
      <c r="G35" s="58"/>
      <c r="H35" s="161">
        <v>0.6</v>
      </c>
      <c r="I35" s="317">
        <v>2.4045664000000002</v>
      </c>
      <c r="J35" s="141" t="str">
        <f t="shared" si="0"/>
        <v>T</v>
      </c>
    </row>
    <row r="36" spans="2:15" s="59" customFormat="1" ht="14.25" customHeight="1">
      <c r="B36" s="42"/>
      <c r="C36" s="42"/>
      <c r="D36" s="42"/>
      <c r="E36" s="47" t="s">
        <v>248</v>
      </c>
      <c r="F36" s="48" t="s">
        <v>14</v>
      </c>
      <c r="G36" s="51"/>
      <c r="H36" s="158">
        <v>0.8</v>
      </c>
      <c r="I36" s="317">
        <v>2.3869579999999999</v>
      </c>
      <c r="J36" s="141" t="str">
        <f t="shared" si="0"/>
        <v>T</v>
      </c>
    </row>
    <row r="37" spans="2:15" s="59" customFormat="1" ht="14.25" customHeight="1">
      <c r="B37" s="42"/>
      <c r="C37" s="42"/>
      <c r="D37" s="42"/>
      <c r="E37" s="47" t="s">
        <v>250</v>
      </c>
      <c r="F37" s="48" t="s">
        <v>192</v>
      </c>
      <c r="G37" s="49"/>
      <c r="H37" s="158">
        <v>0.2</v>
      </c>
      <c r="I37" s="317">
        <v>2.4750000000000005</v>
      </c>
      <c r="J37" s="141" t="str">
        <f t="shared" si="0"/>
        <v>T</v>
      </c>
    </row>
    <row r="38" spans="2:15" s="59" customFormat="1" ht="14.25" customHeight="1">
      <c r="B38" s="42"/>
      <c r="C38" s="42"/>
      <c r="D38" s="42"/>
      <c r="E38" s="47"/>
      <c r="F38" s="48"/>
      <c r="G38" s="49"/>
      <c r="H38" s="158"/>
      <c r="I38" s="172"/>
      <c r="J38" s="45"/>
    </row>
    <row r="39" spans="2:15" s="59" customFormat="1" ht="14.25" customHeight="1">
      <c r="B39" s="60" t="s">
        <v>265</v>
      </c>
      <c r="C39" s="365" t="s">
        <v>266</v>
      </c>
      <c r="D39" s="365"/>
      <c r="E39" s="365"/>
      <c r="F39" s="365"/>
      <c r="G39" s="365"/>
      <c r="H39" s="161">
        <v>0.05</v>
      </c>
      <c r="I39" s="258">
        <v>4</v>
      </c>
      <c r="J39" s="141" t="str">
        <f t="shared" si="0"/>
        <v>ST</v>
      </c>
    </row>
    <row r="40" spans="2:15" s="59" customFormat="1" ht="14.25" customHeight="1">
      <c r="H40" s="159"/>
      <c r="I40" s="70"/>
      <c r="J40" s="63"/>
    </row>
    <row r="41" spans="2:15" s="59" customFormat="1" ht="14.25" customHeight="1">
      <c r="B41" s="59" t="s">
        <v>35</v>
      </c>
      <c r="H41" s="159"/>
      <c r="I41" s="62"/>
      <c r="J41" s="63"/>
      <c r="M41" s="64"/>
      <c r="N41" s="64"/>
      <c r="O41" s="64"/>
    </row>
    <row r="42" spans="2:15" s="59" customFormat="1" ht="14.25" customHeight="1">
      <c r="B42" s="366" t="s">
        <v>275</v>
      </c>
      <c r="C42" s="366"/>
      <c r="D42" s="366"/>
      <c r="E42" s="366"/>
      <c r="F42" s="366"/>
      <c r="H42" s="159"/>
      <c r="I42" s="62"/>
      <c r="J42" s="63"/>
      <c r="M42" s="64"/>
      <c r="N42" s="64"/>
      <c r="O42" s="64"/>
    </row>
    <row r="43" spans="2:15" s="59" customFormat="1" ht="14.25" customHeight="1">
      <c r="B43" s="366" t="s">
        <v>276</v>
      </c>
      <c r="C43" s="366"/>
      <c r="D43" s="366"/>
      <c r="E43" s="366"/>
      <c r="F43" s="366"/>
      <c r="H43" s="159"/>
      <c r="I43" s="62"/>
      <c r="J43" s="63"/>
      <c r="M43" s="64"/>
      <c r="N43" s="64"/>
      <c r="O43" s="64"/>
    </row>
    <row r="44" spans="2:15" s="59" customFormat="1" ht="14.25" customHeight="1">
      <c r="B44" s="366" t="s">
        <v>277</v>
      </c>
      <c r="C44" s="366"/>
      <c r="D44" s="366"/>
      <c r="E44" s="366"/>
      <c r="F44" s="366"/>
      <c r="H44" s="159"/>
      <c r="I44" s="62"/>
      <c r="J44" s="63"/>
      <c r="M44" s="64"/>
      <c r="N44" s="64"/>
      <c r="O44" s="64"/>
    </row>
    <row r="45" spans="2:15" s="59" customFormat="1" ht="14.25" customHeight="1">
      <c r="B45" s="366" t="s">
        <v>278</v>
      </c>
      <c r="C45" s="366"/>
      <c r="D45" s="366"/>
      <c r="E45" s="366"/>
      <c r="H45" s="159"/>
      <c r="I45" s="62"/>
      <c r="J45" s="63"/>
      <c r="M45" s="64"/>
      <c r="N45" s="64"/>
      <c r="O45" s="64"/>
    </row>
    <row r="46" spans="2:15" s="59" customFormat="1" ht="14.25" customHeight="1">
      <c r="H46" s="159"/>
      <c r="I46" s="70"/>
      <c r="J46" s="63"/>
    </row>
    <row r="47" spans="2:15">
      <c r="B47" s="363" t="s">
        <v>301</v>
      </c>
      <c r="C47" s="363"/>
      <c r="D47" s="363"/>
      <c r="E47" s="363"/>
    </row>
    <row r="48" spans="2:15" ht="32.25" customHeight="1">
      <c r="B48" s="364" t="s">
        <v>309</v>
      </c>
      <c r="C48" s="364"/>
      <c r="D48" s="364"/>
      <c r="E48" s="364"/>
      <c r="F48" s="364"/>
      <c r="G48" s="364"/>
    </row>
    <row r="49" spans="2:6">
      <c r="B49" s="366"/>
      <c r="C49" s="366"/>
      <c r="D49" s="366"/>
      <c r="E49" s="366"/>
      <c r="F49" s="366"/>
    </row>
    <row r="50" spans="2:6">
      <c r="B50" s="366"/>
      <c r="C50" s="366"/>
      <c r="D50" s="366"/>
      <c r="E50" s="366"/>
      <c r="F50" s="366"/>
    </row>
    <row r="51" spans="2:6">
      <c r="B51" s="366"/>
      <c r="C51" s="366"/>
      <c r="D51" s="366"/>
      <c r="E51" s="366"/>
      <c r="F51" s="59"/>
    </row>
  </sheetData>
  <sheetProtection formatCells="0" formatColumns="0" formatRows="0" deleteColumns="0"/>
  <protectedRanges>
    <protectedRange sqref="B3:B5" name="Range1_2_1"/>
  </protectedRanges>
  <mergeCells count="30"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</mergeCells>
  <phoneticPr fontId="7" type="noConversion"/>
  <conditionalFormatting sqref="I26:I33">
    <cfRule type="cellIs" dxfId="0" priority="1" operator="greaterThan">
      <formula>"&gt;4"</formula>
    </cfRule>
  </conditionalFormatting>
  <pageMargins left="0.75" right="0.75" top="1" bottom="1" header="0.5" footer="0.5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view="pageBreakPreview" topLeftCell="A25" zoomScaleNormal="70" zoomScaleSheetLayoutView="100" workbookViewId="0">
      <selection activeCell="N48" sqref="N48"/>
    </sheetView>
  </sheetViews>
  <sheetFormatPr defaultRowHeight="14.25"/>
  <cols>
    <col min="1" max="1" width="2.140625" style="27" customWidth="1"/>
    <col min="2" max="2" width="4.7109375" style="27" customWidth="1"/>
    <col min="3" max="3" width="26.7109375" style="27" customWidth="1"/>
    <col min="4" max="4" width="4.85546875" style="28" customWidth="1"/>
    <col min="5" max="5" width="32.5703125" style="27" customWidth="1"/>
    <col min="6" max="6" width="11.42578125" style="29" customWidth="1"/>
    <col min="7" max="7" width="11" style="28" customWidth="1"/>
    <col min="8" max="8" width="7.42578125" style="27" customWidth="1"/>
    <col min="9" max="9" width="11.140625" style="27" customWidth="1"/>
    <col min="10" max="10" width="7.7109375" style="173" customWidth="1"/>
    <col min="11" max="11" width="10.28515625" style="27" customWidth="1"/>
    <col min="12" max="12" width="7.85546875" style="152" customWidth="1"/>
    <col min="13" max="13" width="10.5703125" style="27" customWidth="1"/>
    <col min="14" max="16384" width="9.140625" style="27"/>
  </cols>
  <sheetData>
    <row r="1" spans="2:16" ht="15.75">
      <c r="B1" s="151"/>
    </row>
    <row r="2" spans="2:16" ht="15.75">
      <c r="B2" s="151" t="s">
        <v>199</v>
      </c>
      <c r="C2" s="153"/>
      <c r="D2" s="154"/>
    </row>
    <row r="3" spans="2:16" ht="15.75">
      <c r="B3" s="378" t="str">
        <f>'Lamp 1 Gab'!B3</f>
        <v>KABUPATEN PASAMAN BARAT</v>
      </c>
      <c r="C3" s="378"/>
      <c r="D3" s="378"/>
    </row>
    <row r="4" spans="2:16" ht="15.75">
      <c r="B4" s="379" t="str">
        <f>'Lamp 1 Gab'!B4</f>
        <v>PROVINSI SUMATERA BARAT</v>
      </c>
      <c r="C4" s="379"/>
      <c r="D4" s="379"/>
    </row>
    <row r="5" spans="2:16" ht="15" customHeight="1"/>
    <row r="6" spans="2:16" s="156" customFormat="1" ht="14.25" customHeight="1">
      <c r="B6" s="392" t="s">
        <v>36</v>
      </c>
      <c r="C6" s="395" t="s">
        <v>49</v>
      </c>
      <c r="D6" s="386" t="s">
        <v>50</v>
      </c>
      <c r="E6" s="387"/>
      <c r="F6" s="395" t="s">
        <v>119</v>
      </c>
      <c r="G6" s="395" t="s">
        <v>63</v>
      </c>
      <c r="H6" s="386" t="s">
        <v>216</v>
      </c>
      <c r="I6" s="387"/>
      <c r="J6" s="386" t="s">
        <v>208</v>
      </c>
      <c r="K6" s="387"/>
      <c r="L6" s="386" t="s">
        <v>64</v>
      </c>
      <c r="M6" s="387"/>
    </row>
    <row r="7" spans="2:16" s="156" customFormat="1" ht="15">
      <c r="B7" s="393"/>
      <c r="C7" s="396"/>
      <c r="D7" s="388"/>
      <c r="E7" s="389"/>
      <c r="F7" s="396"/>
      <c r="G7" s="396"/>
      <c r="H7" s="390"/>
      <c r="I7" s="391"/>
      <c r="J7" s="390"/>
      <c r="K7" s="391"/>
      <c r="L7" s="390"/>
      <c r="M7" s="391"/>
    </row>
    <row r="8" spans="2:16" ht="22.5" customHeight="1">
      <c r="B8" s="394"/>
      <c r="C8" s="397"/>
      <c r="D8" s="390"/>
      <c r="E8" s="391"/>
      <c r="F8" s="397"/>
      <c r="G8" s="397"/>
      <c r="H8" s="181" t="s">
        <v>170</v>
      </c>
      <c r="I8" s="182" t="s">
        <v>171</v>
      </c>
      <c r="J8" s="183" t="s">
        <v>170</v>
      </c>
      <c r="K8" s="182" t="s">
        <v>171</v>
      </c>
      <c r="L8" s="184" t="s">
        <v>170</v>
      </c>
      <c r="M8" s="182" t="s">
        <v>171</v>
      </c>
    </row>
    <row r="9" spans="2:16" s="30" customFormat="1" ht="15" customHeight="1">
      <c r="B9" s="377">
        <v>1</v>
      </c>
      <c r="C9" s="376" t="s">
        <v>51</v>
      </c>
      <c r="D9" s="149">
        <v>1</v>
      </c>
      <c r="E9" s="26" t="s">
        <v>311</v>
      </c>
      <c r="F9" s="9" t="s">
        <v>427</v>
      </c>
      <c r="G9" s="318" t="s">
        <v>436</v>
      </c>
      <c r="H9" s="318">
        <v>4</v>
      </c>
      <c r="I9" s="259" t="str">
        <f>IF(H9="TDI","TDI",IF(H9&gt;3,"ST",IF(H9&gt;2,"T",IF(H9&gt;1,"S",IF(H9&gt;=0,"R")))))</f>
        <v>ST</v>
      </c>
      <c r="J9" s="316">
        <v>3.39</v>
      </c>
      <c r="K9" s="141" t="str">
        <f>IF(J9="TDI","TDI",IF(J9&gt;3,"ST",IF(J9&gt;2,"T",IF(J9&gt;1,"S",IF(J9&gt;=0,"R")))))</f>
        <v>ST</v>
      </c>
      <c r="L9" s="316">
        <v>3.0145000000000004</v>
      </c>
      <c r="M9" s="141" t="str">
        <f>IF(L9="TDI","TDI",IF(L9&gt;3,"ST",IF(L9&gt;2,"T",IF(L9&gt;1,"S",IF(L9&gt;=0,"R")))))</f>
        <v>ST</v>
      </c>
      <c r="N9" s="312"/>
    </row>
    <row r="10" spans="2:16" s="30" customFormat="1" ht="27.75" customHeight="1">
      <c r="B10" s="377"/>
      <c r="C10" s="376"/>
      <c r="D10" s="149">
        <v>2</v>
      </c>
      <c r="E10" s="26" t="s">
        <v>324</v>
      </c>
      <c r="F10" s="9" t="s">
        <v>87</v>
      </c>
      <c r="G10" s="318">
        <v>1.9228681244706958</v>
      </c>
      <c r="H10" s="318">
        <v>1</v>
      </c>
      <c r="I10" s="259" t="str">
        <f t="shared" ref="I10:I51" si="0">IF(H10="TDI","TDI",IF(H10&gt;3,"ST",IF(H10&gt;2,"T",IF(H10&gt;1,"S",IF(H10&gt;=0,"R")))))</f>
        <v>R</v>
      </c>
      <c r="J10" s="246"/>
      <c r="K10" s="6"/>
      <c r="L10" s="32"/>
      <c r="M10" s="6"/>
      <c r="N10" s="312"/>
    </row>
    <row r="11" spans="2:16" s="30" customFormat="1" ht="27.75" customHeight="1">
      <c r="B11" s="377"/>
      <c r="C11" s="376"/>
      <c r="D11" s="149">
        <v>3</v>
      </c>
      <c r="E11" s="26" t="s">
        <v>325</v>
      </c>
      <c r="F11" s="9" t="s">
        <v>427</v>
      </c>
      <c r="G11" s="318" t="s">
        <v>436</v>
      </c>
      <c r="H11" s="318">
        <v>4</v>
      </c>
      <c r="I11" s="259" t="str">
        <f t="shared" si="0"/>
        <v>ST</v>
      </c>
      <c r="J11" s="246"/>
      <c r="K11" s="6"/>
      <c r="L11" s="32"/>
      <c r="M11" s="6"/>
      <c r="N11" s="312"/>
    </row>
    <row r="12" spans="2:16" s="30" customFormat="1" ht="15" customHeight="1">
      <c r="B12" s="377"/>
      <c r="C12" s="376"/>
      <c r="D12" s="149">
        <v>4</v>
      </c>
      <c r="E12" s="155" t="s">
        <v>310</v>
      </c>
      <c r="F12" s="9" t="s">
        <v>87</v>
      </c>
      <c r="G12" s="318">
        <v>86.597732591289258</v>
      </c>
      <c r="H12" s="318">
        <v>4</v>
      </c>
      <c r="I12" s="259" t="str">
        <f t="shared" si="0"/>
        <v>ST</v>
      </c>
      <c r="J12" s="246"/>
      <c r="K12" s="6"/>
      <c r="L12" s="32"/>
      <c r="M12" s="6"/>
      <c r="N12" s="312"/>
    </row>
    <row r="13" spans="2:16" s="30" customFormat="1" ht="25.5" customHeight="1">
      <c r="B13" s="377"/>
      <c r="C13" s="376"/>
      <c r="D13" s="149">
        <v>5</v>
      </c>
      <c r="E13" s="155" t="s">
        <v>312</v>
      </c>
      <c r="F13" s="9" t="s">
        <v>428</v>
      </c>
      <c r="G13" s="318">
        <v>100</v>
      </c>
      <c r="H13" s="318">
        <v>4</v>
      </c>
      <c r="I13" s="259" t="str">
        <f t="shared" si="0"/>
        <v>ST</v>
      </c>
      <c r="J13" s="246"/>
      <c r="K13" s="6"/>
      <c r="L13" s="32"/>
      <c r="M13" s="6"/>
      <c r="N13" s="312"/>
    </row>
    <row r="14" spans="2:16" s="30" customFormat="1" ht="25.5">
      <c r="B14" s="377"/>
      <c r="C14" s="376"/>
      <c r="D14" s="149">
        <v>6</v>
      </c>
      <c r="E14" s="26" t="s">
        <v>313</v>
      </c>
      <c r="F14" s="9" t="s">
        <v>429</v>
      </c>
      <c r="G14" s="318">
        <v>0.4693954187007135</v>
      </c>
      <c r="H14" s="318">
        <v>2</v>
      </c>
      <c r="I14" s="259" t="str">
        <f t="shared" si="0"/>
        <v>S</v>
      </c>
      <c r="J14" s="246"/>
      <c r="K14" s="6"/>
      <c r="L14" s="32"/>
      <c r="M14" s="6"/>
      <c r="N14" s="312"/>
      <c r="P14" s="30" t="s">
        <v>401</v>
      </c>
    </row>
    <row r="15" spans="2:16" s="30" customFormat="1" ht="25.5">
      <c r="B15" s="377"/>
      <c r="C15" s="376"/>
      <c r="D15" s="149">
        <v>7</v>
      </c>
      <c r="E15" s="26" t="s">
        <v>314</v>
      </c>
      <c r="F15" s="9" t="s">
        <v>427</v>
      </c>
      <c r="G15" s="318" t="s">
        <v>436</v>
      </c>
      <c r="H15" s="318">
        <v>4</v>
      </c>
      <c r="I15" s="259" t="str">
        <f t="shared" si="0"/>
        <v>ST</v>
      </c>
      <c r="J15" s="246"/>
      <c r="K15" s="6"/>
      <c r="L15" s="32"/>
      <c r="M15" s="6"/>
      <c r="N15" s="312"/>
      <c r="P15" s="30" t="s">
        <v>399</v>
      </c>
    </row>
    <row r="16" spans="2:16" s="30" customFormat="1" ht="25.5">
      <c r="B16" s="377"/>
      <c r="C16" s="376"/>
      <c r="D16" s="149">
        <v>8</v>
      </c>
      <c r="E16" s="26" t="s">
        <v>315</v>
      </c>
      <c r="F16" s="269" t="s">
        <v>427</v>
      </c>
      <c r="G16" s="318" t="s">
        <v>436</v>
      </c>
      <c r="H16" s="318">
        <v>4</v>
      </c>
      <c r="I16" s="259" t="str">
        <f t="shared" si="0"/>
        <v>ST</v>
      </c>
      <c r="J16" s="246"/>
      <c r="K16" s="6"/>
      <c r="L16" s="32"/>
      <c r="M16" s="6"/>
      <c r="N16" s="312"/>
      <c r="P16" s="30" t="s">
        <v>400</v>
      </c>
    </row>
    <row r="17" spans="2:14" s="30" customFormat="1" ht="25.5" customHeight="1">
      <c r="B17" s="380">
        <v>2</v>
      </c>
      <c r="C17" s="383" t="s">
        <v>200</v>
      </c>
      <c r="D17" s="149">
        <v>9</v>
      </c>
      <c r="E17" s="26" t="s">
        <v>316</v>
      </c>
      <c r="F17" s="269" t="s">
        <v>430</v>
      </c>
      <c r="G17" s="318" t="s">
        <v>437</v>
      </c>
      <c r="H17" s="318">
        <v>4</v>
      </c>
      <c r="I17" s="259" t="str">
        <f t="shared" si="0"/>
        <v>ST</v>
      </c>
      <c r="J17" s="316">
        <v>1.9000000000000001</v>
      </c>
      <c r="K17" s="141" t="str">
        <f>IF(J17="TDI","TDI",IF(J17&gt;3,"ST",IF(J17&gt;2,"T",IF(J17&gt;1,"S",IF(J17&gt;=0,"R")))))</f>
        <v>S</v>
      </c>
      <c r="L17" s="32"/>
      <c r="M17" s="6"/>
      <c r="N17" s="312"/>
    </row>
    <row r="18" spans="2:14" s="30" customFormat="1" ht="38.25">
      <c r="B18" s="381"/>
      <c r="C18" s="384"/>
      <c r="D18" s="149">
        <v>10</v>
      </c>
      <c r="E18" s="26" t="s">
        <v>394</v>
      </c>
      <c r="F18" s="9" t="s">
        <v>430</v>
      </c>
      <c r="G18" s="318" t="s">
        <v>437</v>
      </c>
      <c r="H18" s="318">
        <v>1</v>
      </c>
      <c r="I18" s="259" t="str">
        <f t="shared" si="0"/>
        <v>R</v>
      </c>
      <c r="J18" s="246"/>
      <c r="K18" s="6"/>
      <c r="L18" s="32"/>
      <c r="M18" s="6"/>
      <c r="N18" s="312"/>
    </row>
    <row r="19" spans="2:14" s="30" customFormat="1" ht="38.25" customHeight="1">
      <c r="B19" s="381"/>
      <c r="C19" s="384"/>
      <c r="D19" s="149">
        <v>11</v>
      </c>
      <c r="E19" s="26" t="s">
        <v>326</v>
      </c>
      <c r="F19" s="9" t="s">
        <v>296</v>
      </c>
      <c r="G19" s="318">
        <v>1</v>
      </c>
      <c r="H19" s="318">
        <v>1</v>
      </c>
      <c r="I19" s="259" t="str">
        <f t="shared" si="0"/>
        <v>R</v>
      </c>
      <c r="J19" s="246"/>
      <c r="K19" s="6"/>
      <c r="L19" s="32"/>
      <c r="M19" s="6"/>
      <c r="N19" s="312"/>
    </row>
    <row r="20" spans="2:14" s="30" customFormat="1" ht="21.75" customHeight="1">
      <c r="B20" s="382"/>
      <c r="C20" s="385"/>
      <c r="D20" s="149">
        <v>12</v>
      </c>
      <c r="E20" s="26" t="s">
        <v>209</v>
      </c>
      <c r="F20" s="9" t="s">
        <v>431</v>
      </c>
      <c r="G20" s="318">
        <v>6</v>
      </c>
      <c r="H20" s="318">
        <v>1</v>
      </c>
      <c r="I20" s="259" t="str">
        <f t="shared" si="0"/>
        <v>R</v>
      </c>
      <c r="J20" s="246"/>
      <c r="K20" s="6"/>
      <c r="L20" s="32"/>
      <c r="M20" s="6"/>
      <c r="N20" s="312"/>
    </row>
    <row r="21" spans="2:14" s="30" customFormat="1" ht="15" customHeight="1">
      <c r="B21" s="380">
        <v>3</v>
      </c>
      <c r="C21" s="383" t="s">
        <v>52</v>
      </c>
      <c r="D21" s="149">
        <v>13</v>
      </c>
      <c r="E21" s="26" t="s">
        <v>201</v>
      </c>
      <c r="F21" s="9" t="s">
        <v>87</v>
      </c>
      <c r="G21" s="318">
        <v>100</v>
      </c>
      <c r="H21" s="318">
        <v>4</v>
      </c>
      <c r="I21" s="259" t="str">
        <f t="shared" si="0"/>
        <v>ST</v>
      </c>
      <c r="J21" s="316">
        <v>3.4000000000000004</v>
      </c>
      <c r="K21" s="141" t="str">
        <f>IF(J21="TDI","TDI",IF(J21&gt;3,"ST",IF(J21&gt;2,"T",IF(J21&gt;1,"S",IF(J21&gt;=0,"R")))))</f>
        <v>ST</v>
      </c>
      <c r="L21" s="32"/>
      <c r="M21" s="6"/>
      <c r="N21" s="312"/>
    </row>
    <row r="22" spans="2:14" s="30" customFormat="1" ht="30" customHeight="1">
      <c r="B22" s="381"/>
      <c r="C22" s="384"/>
      <c r="D22" s="149">
        <v>14</v>
      </c>
      <c r="E22" s="26" t="s">
        <v>210</v>
      </c>
      <c r="F22" s="9" t="s">
        <v>87</v>
      </c>
      <c r="G22" s="318">
        <v>4.0064102564102564</v>
      </c>
      <c r="H22" s="318">
        <v>1</v>
      </c>
      <c r="I22" s="259" t="str">
        <f t="shared" si="0"/>
        <v>R</v>
      </c>
      <c r="J22" s="246"/>
      <c r="K22" s="6"/>
      <c r="L22" s="32"/>
      <c r="M22" s="6"/>
      <c r="N22" s="312"/>
    </row>
    <row r="23" spans="2:14" s="30" customFormat="1" ht="25.5" customHeight="1">
      <c r="B23" s="381"/>
      <c r="C23" s="384"/>
      <c r="D23" s="149">
        <v>15</v>
      </c>
      <c r="E23" s="26" t="s">
        <v>439</v>
      </c>
      <c r="F23" s="9" t="s">
        <v>430</v>
      </c>
      <c r="G23" s="318" t="s">
        <v>437</v>
      </c>
      <c r="H23" s="318">
        <v>4</v>
      </c>
      <c r="I23" s="259" t="str">
        <f t="shared" si="0"/>
        <v>ST</v>
      </c>
      <c r="J23" s="246"/>
      <c r="K23" s="6"/>
      <c r="L23" s="32"/>
      <c r="M23" s="6"/>
    </row>
    <row r="24" spans="2:14" s="30" customFormat="1" ht="38.25" customHeight="1">
      <c r="B24" s="381"/>
      <c r="C24" s="384"/>
      <c r="D24" s="149">
        <v>16</v>
      </c>
      <c r="E24" s="26" t="s">
        <v>53</v>
      </c>
      <c r="F24" s="9" t="s">
        <v>427</v>
      </c>
      <c r="G24" s="318" t="s">
        <v>436</v>
      </c>
      <c r="H24" s="318">
        <v>4</v>
      </c>
      <c r="I24" s="259" t="str">
        <f t="shared" si="0"/>
        <v>ST</v>
      </c>
      <c r="J24" s="246"/>
      <c r="K24" s="6"/>
      <c r="L24" s="32"/>
      <c r="M24" s="6"/>
    </row>
    <row r="25" spans="2:14" s="30" customFormat="1" ht="21.75" customHeight="1">
      <c r="B25" s="381"/>
      <c r="C25" s="384"/>
      <c r="D25" s="149">
        <v>17</v>
      </c>
      <c r="E25" s="26" t="s">
        <v>317</v>
      </c>
      <c r="F25" s="9" t="s">
        <v>87</v>
      </c>
      <c r="G25" s="318">
        <v>67.476021765036805</v>
      </c>
      <c r="H25" s="318">
        <v>3</v>
      </c>
      <c r="I25" s="259" t="str">
        <f t="shared" si="0"/>
        <v>T</v>
      </c>
      <c r="J25" s="246"/>
      <c r="K25" s="6"/>
      <c r="L25" s="32"/>
      <c r="M25" s="6"/>
    </row>
    <row r="26" spans="2:14" s="30" customFormat="1" ht="25.5" customHeight="1">
      <c r="B26" s="381"/>
      <c r="C26" s="384"/>
      <c r="D26" s="149">
        <v>18</v>
      </c>
      <c r="E26" s="26" t="s">
        <v>86</v>
      </c>
      <c r="F26" s="9" t="s">
        <v>87</v>
      </c>
      <c r="G26" s="318">
        <v>44.762075304068524</v>
      </c>
      <c r="H26" s="318">
        <v>3</v>
      </c>
      <c r="I26" s="259" t="str">
        <f t="shared" si="0"/>
        <v>T</v>
      </c>
      <c r="J26" s="246"/>
      <c r="K26" s="6"/>
      <c r="L26" s="32"/>
      <c r="M26" s="6"/>
    </row>
    <row r="27" spans="2:14" s="30" customFormat="1" ht="40.5" customHeight="1">
      <c r="B27" s="381"/>
      <c r="C27" s="384"/>
      <c r="D27" s="149">
        <v>19</v>
      </c>
      <c r="E27" s="26" t="s">
        <v>211</v>
      </c>
      <c r="F27" s="9" t="s">
        <v>427</v>
      </c>
      <c r="G27" s="318" t="s">
        <v>436</v>
      </c>
      <c r="H27" s="318">
        <v>4</v>
      </c>
      <c r="I27" s="259" t="str">
        <f t="shared" si="0"/>
        <v>ST</v>
      </c>
      <c r="J27" s="246"/>
      <c r="K27" s="6"/>
      <c r="L27" s="32"/>
      <c r="M27" s="6"/>
    </row>
    <row r="28" spans="2:14" s="30" customFormat="1" ht="19.5" customHeight="1">
      <c r="B28" s="381"/>
      <c r="C28" s="384"/>
      <c r="D28" s="149">
        <v>20</v>
      </c>
      <c r="E28" s="26" t="s">
        <v>327</v>
      </c>
      <c r="F28" s="9" t="s">
        <v>87</v>
      </c>
      <c r="G28" s="318">
        <v>1.0753849042433345</v>
      </c>
      <c r="H28" s="318">
        <v>3</v>
      </c>
      <c r="I28" s="259" t="str">
        <f t="shared" si="0"/>
        <v>T</v>
      </c>
      <c r="J28" s="246"/>
      <c r="K28" s="6"/>
      <c r="L28" s="32"/>
      <c r="M28" s="6"/>
    </row>
    <row r="29" spans="2:14" s="30" customFormat="1" ht="21" customHeight="1">
      <c r="B29" s="381"/>
      <c r="C29" s="384"/>
      <c r="D29" s="149">
        <v>21</v>
      </c>
      <c r="E29" s="26" t="s">
        <v>212</v>
      </c>
      <c r="F29" s="9" t="s">
        <v>427</v>
      </c>
      <c r="G29" s="318" t="s">
        <v>436</v>
      </c>
      <c r="H29" s="318">
        <v>4</v>
      </c>
      <c r="I29" s="259" t="str">
        <f t="shared" si="0"/>
        <v>ST</v>
      </c>
      <c r="J29" s="246"/>
      <c r="K29" s="6"/>
      <c r="L29" s="32"/>
      <c r="M29" s="6"/>
    </row>
    <row r="30" spans="2:14" s="30" customFormat="1" ht="35.25" customHeight="1">
      <c r="B30" s="382"/>
      <c r="C30" s="385"/>
      <c r="D30" s="149">
        <v>22</v>
      </c>
      <c r="E30" s="26" t="s">
        <v>328</v>
      </c>
      <c r="F30" s="9" t="s">
        <v>405</v>
      </c>
      <c r="G30" s="318">
        <v>52</v>
      </c>
      <c r="H30" s="318">
        <v>4</v>
      </c>
      <c r="I30" s="259" t="str">
        <f t="shared" si="0"/>
        <v>ST</v>
      </c>
      <c r="J30" s="246"/>
      <c r="K30" s="6"/>
      <c r="L30" s="32"/>
      <c r="M30" s="6"/>
    </row>
    <row r="31" spans="2:14" s="30" customFormat="1" ht="19.5" customHeight="1">
      <c r="B31" s="377">
        <v>4</v>
      </c>
      <c r="C31" s="376" t="s">
        <v>54</v>
      </c>
      <c r="D31" s="149">
        <v>23</v>
      </c>
      <c r="E31" s="26" t="s">
        <v>440</v>
      </c>
      <c r="F31" s="9" t="s">
        <v>202</v>
      </c>
      <c r="G31" s="318">
        <v>22</v>
      </c>
      <c r="H31" s="318">
        <v>4</v>
      </c>
      <c r="I31" s="259" t="str">
        <f t="shared" si="0"/>
        <v>ST</v>
      </c>
      <c r="J31" s="316">
        <v>4</v>
      </c>
      <c r="K31" s="141" t="str">
        <f>IF(J31="TDI","TDI",IF(J31&gt;3,"ST",IF(J31&gt;2,"T",IF(J31&gt;1,"S",IF(J31&gt;=0,"R")))))</f>
        <v>ST</v>
      </c>
      <c r="L31" s="32"/>
      <c r="M31" s="6"/>
    </row>
    <row r="32" spans="2:14" s="30" customFormat="1" ht="25.5" customHeight="1">
      <c r="B32" s="377"/>
      <c r="C32" s="376"/>
      <c r="D32" s="149">
        <v>24</v>
      </c>
      <c r="E32" s="26" t="s">
        <v>441</v>
      </c>
      <c r="F32" s="269" t="s">
        <v>87</v>
      </c>
      <c r="G32" s="318">
        <v>85.18518518518519</v>
      </c>
      <c r="H32" s="318">
        <v>4</v>
      </c>
      <c r="I32" s="259" t="str">
        <f t="shared" si="0"/>
        <v>ST</v>
      </c>
      <c r="J32" s="246"/>
      <c r="K32" s="6"/>
      <c r="L32" s="32"/>
      <c r="M32" s="6"/>
    </row>
    <row r="33" spans="2:13" s="30" customFormat="1" ht="76.5" customHeight="1">
      <c r="B33" s="147">
        <v>5</v>
      </c>
      <c r="C33" s="148" t="s">
        <v>55</v>
      </c>
      <c r="D33" s="149">
        <v>25</v>
      </c>
      <c r="E33" s="26" t="s">
        <v>203</v>
      </c>
      <c r="F33" s="269" t="s">
        <v>87</v>
      </c>
      <c r="G33" s="318">
        <v>100</v>
      </c>
      <c r="H33" s="318">
        <v>4</v>
      </c>
      <c r="I33" s="259" t="str">
        <f>IF(H33="TDI","TDI",IF(H33&gt;3,"ST",IF(H33&gt;2,"T",IF(H33&gt;1,"S",IF(H33&gt;=0,"R")))))</f>
        <v>ST</v>
      </c>
      <c r="J33" s="316">
        <v>4</v>
      </c>
      <c r="K33" s="141" t="str">
        <f>IF(J33="TDI","TDI",IF(J33&gt;3,"ST",IF(J33&gt;2,"T",IF(J33&gt;1,"S",IF(J33&gt;=0,"R")))))</f>
        <v>ST</v>
      </c>
      <c r="L33" s="32"/>
      <c r="M33" s="6"/>
    </row>
    <row r="34" spans="2:13" s="30" customFormat="1" ht="33.75" customHeight="1">
      <c r="B34" s="377">
        <v>6</v>
      </c>
      <c r="C34" s="376" t="s">
        <v>56</v>
      </c>
      <c r="D34" s="149">
        <v>26</v>
      </c>
      <c r="E34" s="26" t="s">
        <v>329</v>
      </c>
      <c r="F34" s="9" t="s">
        <v>87</v>
      </c>
      <c r="G34" s="318">
        <v>100</v>
      </c>
      <c r="H34" s="318">
        <v>4</v>
      </c>
      <c r="I34" s="259" t="str">
        <f t="shared" si="0"/>
        <v>ST</v>
      </c>
      <c r="J34" s="316">
        <v>4</v>
      </c>
      <c r="K34" s="141" t="str">
        <f>IF(J34="TDI","TDI",IF(J34&gt;3,"ST",IF(J34&gt;2,"T",IF(J34&gt;1,"S",IF(J34&gt;=0,"R")))))</f>
        <v>ST</v>
      </c>
      <c r="L34" s="32"/>
      <c r="M34" s="6"/>
    </row>
    <row r="35" spans="2:13" s="30" customFormat="1" ht="42" customHeight="1">
      <c r="B35" s="377"/>
      <c r="C35" s="376"/>
      <c r="D35" s="149">
        <v>27</v>
      </c>
      <c r="E35" s="26" t="s">
        <v>330</v>
      </c>
      <c r="F35" s="269" t="s">
        <v>87</v>
      </c>
      <c r="G35" s="318">
        <v>100</v>
      </c>
      <c r="H35" s="318">
        <v>4</v>
      </c>
      <c r="I35" s="259" t="str">
        <f t="shared" si="0"/>
        <v>ST</v>
      </c>
      <c r="J35" s="246"/>
      <c r="K35" s="6"/>
      <c r="L35" s="32"/>
      <c r="M35" s="6"/>
    </row>
    <row r="36" spans="2:13" s="30" customFormat="1" ht="74.25" customHeight="1">
      <c r="B36" s="146">
        <v>7</v>
      </c>
      <c r="C36" s="171" t="s">
        <v>57</v>
      </c>
      <c r="D36" s="149">
        <v>28</v>
      </c>
      <c r="E36" s="155" t="s">
        <v>318</v>
      </c>
      <c r="F36" s="9" t="s">
        <v>87</v>
      </c>
      <c r="G36" s="318">
        <v>15</v>
      </c>
      <c r="H36" s="318">
        <v>4</v>
      </c>
      <c r="I36" s="259" t="str">
        <f t="shared" si="0"/>
        <v>ST</v>
      </c>
      <c r="J36" s="316">
        <v>4</v>
      </c>
      <c r="K36" s="141" t="str">
        <f>IF(J36="TDI","TDI",IF(J36&gt;3,"ST",IF(J36&gt;2,"T",IF(J36&gt;1,"S",IF(J36&gt;=0,"R")))))</f>
        <v>ST</v>
      </c>
      <c r="L36" s="32"/>
      <c r="M36" s="6"/>
    </row>
    <row r="37" spans="2:13" s="30" customFormat="1" ht="51" customHeight="1">
      <c r="B37" s="377">
        <v>8</v>
      </c>
      <c r="C37" s="376" t="s">
        <v>58</v>
      </c>
      <c r="D37" s="149">
        <v>29</v>
      </c>
      <c r="E37" s="155" t="s">
        <v>331</v>
      </c>
      <c r="F37" s="9" t="s">
        <v>427</v>
      </c>
      <c r="G37" s="318" t="s">
        <v>436</v>
      </c>
      <c r="H37" s="318">
        <v>4</v>
      </c>
      <c r="I37" s="259" t="str">
        <f t="shared" si="0"/>
        <v>ST</v>
      </c>
      <c r="J37" s="316">
        <v>4</v>
      </c>
      <c r="K37" s="141" t="str">
        <f>IF(J37="TDI","TDI",IF(J37&gt;3,"ST",IF(J37&gt;2,"T",IF(J37&gt;1,"S",IF(J37&gt;=0,"R")))))</f>
        <v>ST</v>
      </c>
      <c r="L37" s="32"/>
      <c r="M37" s="6"/>
    </row>
    <row r="38" spans="2:13" s="30" customFormat="1" ht="68.25" customHeight="1">
      <c r="B38" s="377"/>
      <c r="C38" s="376"/>
      <c r="D38" s="149">
        <v>30</v>
      </c>
      <c r="E38" s="155" t="s">
        <v>319</v>
      </c>
      <c r="F38" s="9" t="s">
        <v>427</v>
      </c>
      <c r="G38" s="318" t="s">
        <v>436</v>
      </c>
      <c r="H38" s="318">
        <v>4</v>
      </c>
      <c r="I38" s="259" t="str">
        <f t="shared" si="0"/>
        <v>ST</v>
      </c>
      <c r="J38" s="246"/>
      <c r="K38" s="6"/>
      <c r="L38" s="32"/>
      <c r="M38" s="6"/>
    </row>
    <row r="39" spans="2:13" s="30" customFormat="1" ht="25.5" customHeight="1">
      <c r="B39" s="377">
        <v>9</v>
      </c>
      <c r="C39" s="376" t="s">
        <v>204</v>
      </c>
      <c r="D39" s="149">
        <v>31</v>
      </c>
      <c r="E39" s="26" t="s">
        <v>213</v>
      </c>
      <c r="F39" s="9" t="s">
        <v>87</v>
      </c>
      <c r="G39" s="318">
        <v>96.225770858973519</v>
      </c>
      <c r="H39" s="318">
        <v>2</v>
      </c>
      <c r="I39" s="259" t="str">
        <f t="shared" si="0"/>
        <v>S</v>
      </c>
      <c r="J39" s="316">
        <v>2.3499999999999996</v>
      </c>
      <c r="K39" s="141" t="str">
        <f>IF(J39="TDI","TDI",IF(J39&gt;3,"ST",IF(J39&gt;2,"T",IF(J39&gt;1,"S",IF(J39&gt;=0,"R")))))</f>
        <v>T</v>
      </c>
      <c r="L39" s="32"/>
      <c r="M39" s="6"/>
    </row>
    <row r="40" spans="2:13" s="30" customFormat="1" ht="20.25" customHeight="1">
      <c r="B40" s="377"/>
      <c r="C40" s="376"/>
      <c r="D40" s="149">
        <v>32</v>
      </c>
      <c r="E40" s="26" t="s">
        <v>320</v>
      </c>
      <c r="F40" s="9" t="s">
        <v>87</v>
      </c>
      <c r="G40" s="318">
        <v>78.769785286912281</v>
      </c>
      <c r="H40" s="318">
        <v>2</v>
      </c>
      <c r="I40" s="259" t="str">
        <f t="shared" si="0"/>
        <v>S</v>
      </c>
      <c r="J40" s="246"/>
      <c r="K40" s="6"/>
      <c r="L40" s="32"/>
      <c r="M40" s="6"/>
    </row>
    <row r="41" spans="2:13" s="30" customFormat="1" ht="36" customHeight="1">
      <c r="B41" s="377"/>
      <c r="C41" s="376"/>
      <c r="D41" s="149">
        <v>33</v>
      </c>
      <c r="E41" s="26" t="s">
        <v>321</v>
      </c>
      <c r="F41" s="9" t="s">
        <v>87</v>
      </c>
      <c r="G41" s="318">
        <v>52.201639545927051</v>
      </c>
      <c r="H41" s="318">
        <v>3</v>
      </c>
      <c r="I41" s="259" t="str">
        <f t="shared" si="0"/>
        <v>T</v>
      </c>
      <c r="J41" s="246"/>
      <c r="K41" s="6"/>
      <c r="L41" s="32"/>
      <c r="M41" s="6"/>
    </row>
    <row r="42" spans="2:13" s="30" customFormat="1" ht="81" customHeight="1">
      <c r="B42" s="149">
        <v>10</v>
      </c>
      <c r="C42" s="171" t="s">
        <v>59</v>
      </c>
      <c r="D42" s="149">
        <v>34</v>
      </c>
      <c r="E42" s="26" t="s">
        <v>214</v>
      </c>
      <c r="F42" s="9" t="s">
        <v>87</v>
      </c>
      <c r="G42" s="318">
        <v>8.526959611968115</v>
      </c>
      <c r="H42" s="318">
        <v>2</v>
      </c>
      <c r="I42" s="259" t="str">
        <f t="shared" si="0"/>
        <v>S</v>
      </c>
      <c r="J42" s="316">
        <v>2</v>
      </c>
      <c r="K42" s="141" t="str">
        <f>IF(J42="TDI","TDI",IF(J42&gt;3,"ST",IF(J42&gt;2,"T",IF(J42&gt;1,"S",IF(J42&gt;=0,"R")))))</f>
        <v>S</v>
      </c>
      <c r="L42" s="32"/>
      <c r="M42" s="6"/>
    </row>
    <row r="43" spans="2:13" s="30" customFormat="1" ht="18.75" customHeight="1">
      <c r="B43" s="377">
        <v>11</v>
      </c>
      <c r="C43" s="376" t="s">
        <v>60</v>
      </c>
      <c r="D43" s="149">
        <v>35</v>
      </c>
      <c r="E43" s="26" t="s">
        <v>205</v>
      </c>
      <c r="F43" s="9" t="s">
        <v>432</v>
      </c>
      <c r="G43" s="318" t="s">
        <v>444</v>
      </c>
      <c r="H43" s="318">
        <v>3</v>
      </c>
      <c r="I43" s="259" t="str">
        <f t="shared" si="0"/>
        <v>T</v>
      </c>
      <c r="J43" s="316">
        <v>2.5499999999999998</v>
      </c>
      <c r="K43" s="141" t="str">
        <f>IF(J43="TDI","TDI",IF(J43&gt;3,"ST",IF(J43&gt;2,"T",IF(J43&gt;1,"S",IF(J43&gt;=0,"R")))))</f>
        <v>T</v>
      </c>
      <c r="L43" s="32"/>
      <c r="M43" s="6"/>
    </row>
    <row r="44" spans="2:13" s="30" customFormat="1" ht="25.5" customHeight="1">
      <c r="B44" s="377"/>
      <c r="C44" s="376"/>
      <c r="D44" s="149">
        <v>36</v>
      </c>
      <c r="E44" s="26" t="s">
        <v>215</v>
      </c>
      <c r="F44" s="9" t="s">
        <v>87</v>
      </c>
      <c r="G44" s="318">
        <v>13.178843198255684</v>
      </c>
      <c r="H44" s="318">
        <v>1</v>
      </c>
      <c r="I44" s="259" t="str">
        <f t="shared" si="0"/>
        <v>R</v>
      </c>
      <c r="J44" s="246"/>
      <c r="K44" s="6"/>
      <c r="L44" s="32"/>
      <c r="M44" s="6"/>
    </row>
    <row r="45" spans="2:13" s="30" customFormat="1" ht="30" customHeight="1">
      <c r="B45" s="377"/>
      <c r="C45" s="376"/>
      <c r="D45" s="149">
        <v>37</v>
      </c>
      <c r="E45" s="26" t="s">
        <v>332</v>
      </c>
      <c r="F45" s="9" t="s">
        <v>87</v>
      </c>
      <c r="G45" s="318">
        <v>80.804132858721459</v>
      </c>
      <c r="H45" s="318">
        <v>2</v>
      </c>
      <c r="I45" s="259" t="str">
        <f t="shared" si="0"/>
        <v>S</v>
      </c>
      <c r="J45" s="246"/>
      <c r="K45" s="6"/>
      <c r="L45" s="32"/>
      <c r="M45" s="6"/>
    </row>
    <row r="46" spans="2:13" s="30" customFormat="1" ht="30" customHeight="1">
      <c r="B46" s="377"/>
      <c r="C46" s="376"/>
      <c r="D46" s="149">
        <v>38</v>
      </c>
      <c r="E46" s="26" t="s">
        <v>333</v>
      </c>
      <c r="F46" s="9" t="s">
        <v>87</v>
      </c>
      <c r="G46" s="318">
        <v>57.819729779751995</v>
      </c>
      <c r="H46" s="318">
        <v>3</v>
      </c>
      <c r="I46" s="259" t="str">
        <f t="shared" si="0"/>
        <v>T</v>
      </c>
      <c r="J46" s="246"/>
      <c r="K46" s="6"/>
      <c r="L46" s="32"/>
      <c r="M46" s="6"/>
    </row>
    <row r="47" spans="2:13" s="30" customFormat="1" ht="25.5" customHeight="1">
      <c r="B47" s="377">
        <v>12</v>
      </c>
      <c r="C47" s="376" t="s">
        <v>61</v>
      </c>
      <c r="D47" s="149">
        <v>39</v>
      </c>
      <c r="E47" s="26" t="s">
        <v>442</v>
      </c>
      <c r="F47" s="9" t="s">
        <v>87</v>
      </c>
      <c r="G47" s="318">
        <v>116.89066296611539</v>
      </c>
      <c r="H47" s="318">
        <v>3</v>
      </c>
      <c r="I47" s="259" t="str">
        <f t="shared" si="0"/>
        <v>T</v>
      </c>
      <c r="J47" s="316">
        <v>3.5</v>
      </c>
      <c r="K47" s="141" t="str">
        <f>IF(J47="TDI","TDI",IF(J47&gt;3,"ST",IF(J47&gt;2,"T",IF(J47&gt;1,"S",IF(J47&gt;=0,"R")))))</f>
        <v>ST</v>
      </c>
      <c r="L47" s="32"/>
      <c r="M47" s="6"/>
    </row>
    <row r="48" spans="2:13" s="30" customFormat="1" ht="27" customHeight="1">
      <c r="B48" s="377"/>
      <c r="C48" s="376"/>
      <c r="D48" s="149">
        <v>40</v>
      </c>
      <c r="E48" s="26" t="s">
        <v>206</v>
      </c>
      <c r="F48" s="269"/>
      <c r="G48" s="318">
        <v>31.891000603771356</v>
      </c>
      <c r="H48" s="318">
        <v>4</v>
      </c>
      <c r="I48" s="259" t="str">
        <f t="shared" si="0"/>
        <v>ST</v>
      </c>
      <c r="J48" s="246"/>
      <c r="K48" s="6"/>
      <c r="L48" s="32"/>
      <c r="M48" s="6"/>
    </row>
    <row r="49" spans="2:13" s="30" customFormat="1" ht="38.25" customHeight="1">
      <c r="B49" s="377">
        <v>13</v>
      </c>
      <c r="C49" s="376" t="s">
        <v>62</v>
      </c>
      <c r="D49" s="149">
        <v>41</v>
      </c>
      <c r="E49" s="26" t="s">
        <v>443</v>
      </c>
      <c r="F49" s="9" t="s">
        <v>433</v>
      </c>
      <c r="G49" s="318">
        <v>4</v>
      </c>
      <c r="H49" s="318">
        <v>1</v>
      </c>
      <c r="I49" s="259" t="str">
        <f t="shared" si="0"/>
        <v>R</v>
      </c>
      <c r="J49" s="316">
        <v>1.9</v>
      </c>
      <c r="K49" s="141" t="str">
        <f>IF(J49="TDI","TDI",IF(J49&gt;3,"ST",IF(J49&gt;2,"T",IF(J49&gt;1,"S",IF(J49&gt;=0,"R")))))</f>
        <v>S</v>
      </c>
      <c r="L49" s="32"/>
      <c r="M49" s="6"/>
    </row>
    <row r="50" spans="2:13" s="30" customFormat="1" ht="21.75" customHeight="1">
      <c r="B50" s="377"/>
      <c r="C50" s="376"/>
      <c r="D50" s="149">
        <v>42</v>
      </c>
      <c r="E50" s="26" t="s">
        <v>322</v>
      </c>
      <c r="F50" s="9" t="s">
        <v>427</v>
      </c>
      <c r="G50" s="318" t="s">
        <v>436</v>
      </c>
      <c r="H50" s="318">
        <v>4</v>
      </c>
      <c r="I50" s="259" t="str">
        <f t="shared" si="0"/>
        <v>ST</v>
      </c>
      <c r="J50" s="174"/>
      <c r="K50" s="6"/>
      <c r="L50" s="32"/>
      <c r="M50" s="6"/>
    </row>
    <row r="51" spans="2:13" s="30" customFormat="1" ht="21.75" customHeight="1">
      <c r="B51" s="377"/>
      <c r="C51" s="376"/>
      <c r="D51" s="149">
        <v>43</v>
      </c>
      <c r="E51" s="26" t="s">
        <v>76</v>
      </c>
      <c r="F51" s="271" t="s">
        <v>207</v>
      </c>
      <c r="G51" s="446">
        <v>15</v>
      </c>
      <c r="H51" s="318">
        <v>1</v>
      </c>
      <c r="I51" s="259" t="str">
        <f t="shared" si="0"/>
        <v>R</v>
      </c>
      <c r="J51" s="174"/>
      <c r="K51" s="6"/>
      <c r="L51" s="32"/>
      <c r="M51" s="6"/>
    </row>
    <row r="52" spans="2:13" ht="6.75" customHeight="1">
      <c r="H52" s="79"/>
      <c r="I52" s="79"/>
      <c r="J52" s="215"/>
      <c r="K52" s="79"/>
      <c r="L52" s="216"/>
      <c r="M52" s="79"/>
    </row>
    <row r="53" spans="2:13">
      <c r="F53" s="59"/>
      <c r="H53" s="52" t="s">
        <v>110</v>
      </c>
      <c r="I53" s="52">
        <f>COUNTIF(I9:I52,"ST")</f>
        <v>23</v>
      </c>
      <c r="J53" s="217">
        <f>(I53/I58)*100</f>
        <v>53.488372093023251</v>
      </c>
      <c r="K53" s="79"/>
      <c r="L53" s="216"/>
      <c r="M53" s="79"/>
    </row>
    <row r="54" spans="2:13">
      <c r="B54" s="59" t="s">
        <v>35</v>
      </c>
      <c r="C54" s="59"/>
      <c r="D54" s="59"/>
      <c r="E54" s="59"/>
      <c r="F54" s="268"/>
      <c r="H54" s="52" t="s">
        <v>222</v>
      </c>
      <c r="I54" s="52">
        <f>COUNTIF(I9:I51,"T")</f>
        <v>7</v>
      </c>
      <c r="J54" s="217">
        <f>(I54/I58)*100</f>
        <v>16.279069767441861</v>
      </c>
      <c r="K54" s="79"/>
      <c r="L54" s="216"/>
      <c r="M54" s="79"/>
    </row>
    <row r="55" spans="2:13" ht="14.25" customHeight="1">
      <c r="B55" s="268" t="s">
        <v>275</v>
      </c>
      <c r="C55" s="268"/>
      <c r="D55" s="268"/>
      <c r="E55" s="268"/>
      <c r="F55" s="268"/>
      <c r="H55" s="52" t="s">
        <v>172</v>
      </c>
      <c r="I55" s="52">
        <f>COUNTIF(I9:I51,"S")</f>
        <v>5</v>
      </c>
      <c r="J55" s="217">
        <f>(I55/I58)*100</f>
        <v>11.627906976744185</v>
      </c>
      <c r="K55" s="79"/>
      <c r="L55" s="216"/>
      <c r="M55" s="79"/>
    </row>
    <row r="56" spans="2:13" ht="14.25" customHeight="1">
      <c r="B56" s="268" t="s">
        <v>276</v>
      </c>
      <c r="C56" s="268"/>
      <c r="D56" s="268"/>
      <c r="E56" s="268"/>
      <c r="F56" s="268"/>
      <c r="H56" s="52" t="s">
        <v>112</v>
      </c>
      <c r="I56" s="52">
        <f>COUNTIF(I9:I51,"R")</f>
        <v>8</v>
      </c>
      <c r="J56" s="217">
        <f>(I56/I58)*100</f>
        <v>18.604651162790699</v>
      </c>
      <c r="K56" s="79"/>
      <c r="L56" s="216"/>
      <c r="M56" s="79"/>
    </row>
    <row r="57" spans="2:13" ht="14.25" customHeight="1">
      <c r="B57" s="268" t="s">
        <v>277</v>
      </c>
      <c r="C57" s="268"/>
      <c r="D57" s="268"/>
      <c r="E57" s="268"/>
      <c r="F57" s="59"/>
      <c r="G57" s="40"/>
      <c r="H57" s="52" t="s">
        <v>193</v>
      </c>
      <c r="I57" s="52">
        <f>COUNTIF(I9:I51,"TDI")</f>
        <v>0</v>
      </c>
      <c r="J57" s="217">
        <f>(I57/I58)*100</f>
        <v>0</v>
      </c>
      <c r="K57" s="79"/>
      <c r="L57" s="216"/>
      <c r="M57" s="79"/>
    </row>
    <row r="58" spans="2:13">
      <c r="B58" s="366" t="s">
        <v>278</v>
      </c>
      <c r="C58" s="366"/>
      <c r="D58" s="366"/>
      <c r="E58" s="366"/>
      <c r="G58" s="40"/>
      <c r="H58" s="52" t="s">
        <v>118</v>
      </c>
      <c r="I58" s="52">
        <f>SUM(I53:I57)</f>
        <v>43</v>
      </c>
      <c r="J58" s="218">
        <f>SUM(J53:J57)</f>
        <v>100</v>
      </c>
      <c r="K58" s="79"/>
      <c r="L58" s="216"/>
      <c r="M58" s="79"/>
    </row>
    <row r="59" spans="2:13">
      <c r="H59" s="79"/>
      <c r="I59" s="79"/>
      <c r="J59" s="215"/>
      <c r="K59" s="79"/>
      <c r="L59" s="216"/>
      <c r="M59" s="79"/>
    </row>
    <row r="60" spans="2:13">
      <c r="H60" s="79"/>
      <c r="I60" s="79"/>
      <c r="J60" s="215"/>
      <c r="K60" s="79"/>
      <c r="L60" s="216"/>
      <c r="M60" s="79"/>
    </row>
    <row r="63" spans="2:13">
      <c r="B63" s="363" t="s">
        <v>35</v>
      </c>
      <c r="C63" s="363"/>
      <c r="D63" s="363"/>
      <c r="E63" s="363"/>
    </row>
    <row r="64" spans="2:13">
      <c r="B64" s="398"/>
      <c r="C64" s="398"/>
      <c r="D64" s="398"/>
      <c r="E64" s="398"/>
    </row>
    <row r="65" spans="2:6">
      <c r="B65" s="398" t="s">
        <v>323</v>
      </c>
      <c r="C65" s="398"/>
      <c r="D65" s="398"/>
      <c r="E65" s="398"/>
    </row>
    <row r="66" spans="2:6">
      <c r="B66" s="19"/>
      <c r="C66" s="19"/>
      <c r="D66" s="19"/>
      <c r="E66" s="19"/>
    </row>
    <row r="67" spans="2:6">
      <c r="B67" s="363" t="s">
        <v>301</v>
      </c>
      <c r="C67" s="363"/>
      <c r="D67" s="363"/>
      <c r="E67" s="363"/>
    </row>
    <row r="68" spans="2:6">
      <c r="B68" s="364" t="s">
        <v>402</v>
      </c>
      <c r="C68" s="364"/>
      <c r="D68" s="364"/>
      <c r="E68" s="364"/>
      <c r="F68" s="40"/>
    </row>
    <row r="69" spans="2:6" ht="21" customHeight="1">
      <c r="B69" s="80" t="s">
        <v>395</v>
      </c>
      <c r="C69" s="40"/>
      <c r="D69" s="40"/>
      <c r="E69" s="40"/>
      <c r="F69" s="40"/>
    </row>
    <row r="70" spans="2:6" ht="14.25" customHeight="1">
      <c r="B70" s="80" t="s">
        <v>396</v>
      </c>
      <c r="C70" s="40"/>
      <c r="D70" s="40"/>
      <c r="E70" s="40"/>
    </row>
  </sheetData>
  <sheetProtection formatCells="0" formatColumns="0" deleteColumns="0"/>
  <protectedRanges>
    <protectedRange sqref="B4" name="Range1_2_1_1"/>
  </protectedRanges>
  <mergeCells count="36"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C34:C35"/>
    <mergeCell ref="B37:B38"/>
    <mergeCell ref="C37:C38"/>
    <mergeCell ref="B39:B41"/>
    <mergeCell ref="C39:C41"/>
    <mergeCell ref="B34:B35"/>
  </mergeCells>
  <phoneticPr fontId="7" type="noConversion"/>
  <hyperlinks>
    <hyperlink ref="F43" location="_ftn1" display="_ftn1"/>
  </hyperlinks>
  <printOptions horizontalCentered="1"/>
  <pageMargins left="0.64" right="0.19685039370078741" top="0.79" bottom="0.51181102362204722" header="0.51181102362204722" footer="0.51181102362204722"/>
  <pageSetup paperSize="9" scale="63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AF37" zoomScale="136" zoomScaleSheetLayoutView="136" workbookViewId="0">
      <selection activeCell="AR10" sqref="AR10"/>
    </sheetView>
  </sheetViews>
  <sheetFormatPr defaultColWidth="9" defaultRowHeight="12"/>
  <cols>
    <col min="1" max="1" width="2.7109375" style="137" customWidth="1"/>
    <col min="2" max="2" width="4.42578125" style="137" customWidth="1"/>
    <col min="3" max="3" width="15.85546875" style="137" customWidth="1"/>
    <col min="4" max="4" width="4.42578125" style="197" customWidth="1"/>
    <col min="5" max="5" width="26" style="137" customWidth="1"/>
    <col min="6" max="6" width="10.5703125" style="191" customWidth="1"/>
    <col min="7" max="7" width="8.42578125" style="139" customWidth="1"/>
    <col min="8" max="8" width="8.140625" style="140" customWidth="1"/>
    <col min="9" max="9" width="8.5703125" style="137" customWidth="1"/>
    <col min="10" max="10" width="8.28515625" style="137" customWidth="1"/>
    <col min="11" max="12" width="8.140625" style="137" customWidth="1"/>
    <col min="13" max="13" width="8.7109375" style="137" customWidth="1"/>
    <col min="14" max="14" width="8.5703125" style="137" customWidth="1"/>
    <col min="15" max="15" width="8" style="137" customWidth="1"/>
    <col min="16" max="16" width="8.5703125" style="137" customWidth="1"/>
    <col min="17" max="17" width="8.140625" style="137" customWidth="1"/>
    <col min="18" max="18" width="8.28515625" style="137" customWidth="1"/>
    <col min="19" max="19" width="8.85546875" style="137" customWidth="1"/>
    <col min="20" max="20" width="8.28515625" style="137" customWidth="1"/>
    <col min="21" max="21" width="8.5703125" style="137" customWidth="1"/>
    <col min="22" max="22" width="8.140625" style="137" customWidth="1"/>
    <col min="23" max="23" width="8" style="137" customWidth="1"/>
    <col min="24" max="25" width="8.140625" style="137" customWidth="1"/>
    <col min="26" max="26" width="8.28515625" style="137" customWidth="1"/>
    <col min="27" max="27" width="8.5703125" style="137" customWidth="1"/>
    <col min="28" max="28" width="8" style="137" customWidth="1"/>
    <col min="29" max="30" width="8.28515625" style="137" customWidth="1"/>
    <col min="31" max="31" width="8.5703125" style="137" customWidth="1"/>
    <col min="32" max="32" width="8.140625" style="137" customWidth="1"/>
    <col min="33" max="33" width="8.7109375" style="137" customWidth="1"/>
    <col min="34" max="34" width="8.28515625" style="137" customWidth="1"/>
    <col min="35" max="35" width="8.140625" style="189" customWidth="1"/>
    <col min="36" max="36" width="8.28515625" style="137" customWidth="1"/>
    <col min="37" max="38" width="8" style="137" customWidth="1"/>
    <col min="39" max="39" width="8.42578125" style="137" customWidth="1"/>
    <col min="40" max="40" width="8.5703125" style="137" customWidth="1"/>
    <col min="41" max="41" width="9.28515625" style="137" customWidth="1"/>
    <col min="42" max="42" width="9.28515625" style="253" customWidth="1"/>
    <col min="43" max="43" width="9.28515625" style="190" customWidth="1"/>
    <col min="44" max="49" width="7" style="137" customWidth="1"/>
    <col min="50" max="50" width="9.28515625" style="137" customWidth="1"/>
    <col min="51" max="16384" width="9" style="137"/>
  </cols>
  <sheetData>
    <row r="2" spans="2:51" ht="15">
      <c r="B2" s="213" t="s">
        <v>281</v>
      </c>
      <c r="C2" s="77"/>
      <c r="D2" s="77"/>
      <c r="E2" s="77"/>
      <c r="F2" s="139"/>
      <c r="H2" s="138"/>
      <c r="I2" s="138"/>
      <c r="J2" s="138"/>
      <c r="K2" s="138"/>
      <c r="L2" s="138"/>
      <c r="M2" s="138"/>
    </row>
    <row r="3" spans="2:51" ht="15">
      <c r="B3" s="403" t="str">
        <f>'Lamp 1 Gab'!B3</f>
        <v>KABUPATEN PASAMAN BARAT</v>
      </c>
      <c r="C3" s="403"/>
      <c r="D3" s="403"/>
      <c r="E3" s="403"/>
      <c r="F3" s="132"/>
      <c r="J3" s="140"/>
      <c r="L3" s="140"/>
    </row>
    <row r="4" spans="2:51" ht="15">
      <c r="B4" s="403" t="str">
        <f>'Lamp 1 Gab'!B4</f>
        <v>PROVINSI SUMATERA BARAT</v>
      </c>
      <c r="C4" s="403"/>
      <c r="D4" s="403"/>
      <c r="E4" s="403"/>
      <c r="F4" s="132"/>
      <c r="J4" s="140"/>
      <c r="L4" s="140"/>
    </row>
    <row r="5" spans="2:51" ht="3.75" customHeight="1">
      <c r="D5" s="137"/>
    </row>
    <row r="6" spans="2:51" s="132" customFormat="1">
      <c r="B6" s="401" t="s">
        <v>36</v>
      </c>
      <c r="C6" s="401" t="s">
        <v>49</v>
      </c>
      <c r="D6" s="401" t="s">
        <v>36</v>
      </c>
      <c r="E6" s="401" t="s">
        <v>50</v>
      </c>
      <c r="F6" s="401" t="s">
        <v>174</v>
      </c>
      <c r="G6" s="89"/>
      <c r="H6" s="409" t="s">
        <v>14</v>
      </c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0"/>
      <c r="Y6" s="410"/>
      <c r="Z6" s="410"/>
      <c r="AA6" s="410"/>
      <c r="AB6" s="410"/>
      <c r="AC6" s="410"/>
      <c r="AD6" s="410"/>
      <c r="AE6" s="410"/>
      <c r="AF6" s="410"/>
      <c r="AG6" s="410"/>
      <c r="AH6" s="413" t="s">
        <v>192</v>
      </c>
      <c r="AI6" s="414"/>
      <c r="AJ6" s="414"/>
      <c r="AK6" s="414"/>
      <c r="AL6" s="414"/>
      <c r="AM6" s="414"/>
      <c r="AN6" s="414"/>
      <c r="AO6" s="414"/>
      <c r="AP6" s="411" t="s">
        <v>197</v>
      </c>
      <c r="AQ6" s="407" t="s">
        <v>198</v>
      </c>
      <c r="AR6" s="92"/>
      <c r="AS6" s="92"/>
      <c r="AT6" s="92"/>
      <c r="AU6" s="92"/>
      <c r="AV6" s="92"/>
      <c r="AW6" s="92"/>
      <c r="AX6" s="92"/>
    </row>
    <row r="7" spans="2:51" s="132" customFormat="1">
      <c r="B7" s="402"/>
      <c r="C7" s="402"/>
      <c r="D7" s="402"/>
      <c r="E7" s="402"/>
      <c r="F7" s="402"/>
      <c r="G7" s="93"/>
      <c r="H7" s="91">
        <v>1</v>
      </c>
      <c r="I7" s="91">
        <v>2</v>
      </c>
      <c r="J7" s="91">
        <v>3</v>
      </c>
      <c r="K7" s="91">
        <v>4</v>
      </c>
      <c r="L7" s="91">
        <v>5</v>
      </c>
      <c r="M7" s="91">
        <v>6</v>
      </c>
      <c r="N7" s="91">
        <v>7</v>
      </c>
      <c r="O7" s="91">
        <v>8</v>
      </c>
      <c r="P7" s="91">
        <v>9</v>
      </c>
      <c r="Q7" s="91">
        <v>10</v>
      </c>
      <c r="R7" s="91">
        <v>11</v>
      </c>
      <c r="S7" s="91">
        <v>12</v>
      </c>
      <c r="T7" s="91">
        <v>13</v>
      </c>
      <c r="U7" s="91">
        <v>14</v>
      </c>
      <c r="V7" s="91">
        <v>15</v>
      </c>
      <c r="W7" s="91">
        <v>16</v>
      </c>
      <c r="X7" s="91">
        <v>17</v>
      </c>
      <c r="Y7" s="91">
        <v>18</v>
      </c>
      <c r="Z7" s="91">
        <v>19</v>
      </c>
      <c r="AA7" s="91">
        <v>20</v>
      </c>
      <c r="AB7" s="91">
        <v>21</v>
      </c>
      <c r="AC7" s="91">
        <v>22</v>
      </c>
      <c r="AD7" s="91">
        <v>23</v>
      </c>
      <c r="AE7" s="91">
        <v>24</v>
      </c>
      <c r="AF7" s="91">
        <v>25</v>
      </c>
      <c r="AG7" s="91">
        <v>26</v>
      </c>
      <c r="AH7" s="90">
        <v>27</v>
      </c>
      <c r="AI7" s="142">
        <v>28</v>
      </c>
      <c r="AJ7" s="91">
        <v>29</v>
      </c>
      <c r="AK7" s="91">
        <v>30</v>
      </c>
      <c r="AL7" s="91">
        <v>31</v>
      </c>
      <c r="AM7" s="91">
        <v>32</v>
      </c>
      <c r="AN7" s="91">
        <v>33</v>
      </c>
      <c r="AO7" s="91">
        <v>34</v>
      </c>
      <c r="AP7" s="412"/>
      <c r="AQ7" s="408"/>
      <c r="AR7" s="404" t="s">
        <v>217</v>
      </c>
      <c r="AS7" s="405"/>
      <c r="AT7" s="405"/>
      <c r="AU7" s="405"/>
      <c r="AV7" s="405"/>
      <c r="AW7" s="405"/>
      <c r="AX7" s="406"/>
    </row>
    <row r="8" spans="2:51" s="192" customFormat="1" ht="84" customHeight="1">
      <c r="B8" s="402"/>
      <c r="C8" s="402"/>
      <c r="D8" s="402"/>
      <c r="E8" s="402"/>
      <c r="F8" s="402"/>
      <c r="G8" s="93"/>
      <c r="H8" s="185" t="s">
        <v>0</v>
      </c>
      <c r="I8" s="185" t="s">
        <v>1</v>
      </c>
      <c r="J8" s="185" t="s">
        <v>2</v>
      </c>
      <c r="K8" s="185" t="s">
        <v>3</v>
      </c>
      <c r="L8" s="185" t="s">
        <v>4</v>
      </c>
      <c r="M8" s="185" t="s">
        <v>5</v>
      </c>
      <c r="N8" s="185" t="s">
        <v>6</v>
      </c>
      <c r="O8" s="185" t="s">
        <v>15</v>
      </c>
      <c r="P8" s="185" t="s">
        <v>7</v>
      </c>
      <c r="Q8" s="185" t="s">
        <v>16</v>
      </c>
      <c r="R8" s="185" t="s">
        <v>17</v>
      </c>
      <c r="S8" s="185" t="s">
        <v>8</v>
      </c>
      <c r="T8" s="185" t="s">
        <v>9</v>
      </c>
      <c r="U8" s="185" t="s">
        <v>18</v>
      </c>
      <c r="V8" s="185" t="s">
        <v>19</v>
      </c>
      <c r="W8" s="185" t="s">
        <v>10</v>
      </c>
      <c r="X8" s="185" t="s">
        <v>20</v>
      </c>
      <c r="Y8" s="185" t="s">
        <v>11</v>
      </c>
      <c r="Z8" s="185" t="s">
        <v>21</v>
      </c>
      <c r="AA8" s="185" t="s">
        <v>22</v>
      </c>
      <c r="AB8" s="185" t="s">
        <v>23</v>
      </c>
      <c r="AC8" s="185" t="s">
        <v>24</v>
      </c>
      <c r="AD8" s="185" t="s">
        <v>25</v>
      </c>
      <c r="AE8" s="185" t="s">
        <v>12</v>
      </c>
      <c r="AF8" s="185" t="s">
        <v>26</v>
      </c>
      <c r="AG8" s="185" t="s">
        <v>13</v>
      </c>
      <c r="AH8" s="186" t="s">
        <v>27</v>
      </c>
      <c r="AI8" s="187" t="s">
        <v>28</v>
      </c>
      <c r="AJ8" s="185" t="s">
        <v>29</v>
      </c>
      <c r="AK8" s="185" t="s">
        <v>30</v>
      </c>
      <c r="AL8" s="185" t="s">
        <v>31</v>
      </c>
      <c r="AM8" s="185" t="s">
        <v>32</v>
      </c>
      <c r="AN8" s="185" t="s">
        <v>33</v>
      </c>
      <c r="AO8" s="185" t="s">
        <v>34</v>
      </c>
      <c r="AP8" s="412"/>
      <c r="AQ8" s="408"/>
      <c r="AR8" s="188" t="s">
        <v>110</v>
      </c>
      <c r="AS8" s="188" t="s">
        <v>111</v>
      </c>
      <c r="AT8" s="188" t="s">
        <v>172</v>
      </c>
      <c r="AU8" s="188" t="s">
        <v>112</v>
      </c>
      <c r="AV8" s="188" t="s">
        <v>193</v>
      </c>
      <c r="AW8" s="188" t="s">
        <v>159</v>
      </c>
      <c r="AX8" s="188" t="s">
        <v>194</v>
      </c>
    </row>
    <row r="9" spans="2:51" s="192" customFormat="1">
      <c r="B9" s="108">
        <v>1</v>
      </c>
      <c r="C9" s="108">
        <v>2</v>
      </c>
      <c r="D9" s="108">
        <v>3</v>
      </c>
      <c r="E9" s="108">
        <v>4</v>
      </c>
      <c r="F9" s="108">
        <v>5</v>
      </c>
      <c r="G9" s="108">
        <v>6</v>
      </c>
      <c r="H9" s="108">
        <v>7</v>
      </c>
      <c r="I9" s="108">
        <v>8</v>
      </c>
      <c r="J9" s="108">
        <v>9</v>
      </c>
      <c r="K9" s="108">
        <v>10</v>
      </c>
      <c r="L9" s="108">
        <v>11</v>
      </c>
      <c r="M9" s="108">
        <v>12</v>
      </c>
      <c r="N9" s="108">
        <v>13</v>
      </c>
      <c r="O9" s="108">
        <v>14</v>
      </c>
      <c r="P9" s="108">
        <v>15</v>
      </c>
      <c r="Q9" s="108">
        <v>16</v>
      </c>
      <c r="R9" s="108">
        <v>17</v>
      </c>
      <c r="S9" s="108">
        <v>18</v>
      </c>
      <c r="T9" s="108">
        <v>19</v>
      </c>
      <c r="U9" s="108">
        <v>20</v>
      </c>
      <c r="V9" s="108">
        <v>21</v>
      </c>
      <c r="W9" s="108">
        <v>22</v>
      </c>
      <c r="X9" s="108">
        <v>23</v>
      </c>
      <c r="Y9" s="108">
        <v>24</v>
      </c>
      <c r="Z9" s="108">
        <v>25</v>
      </c>
      <c r="AA9" s="108">
        <v>26</v>
      </c>
      <c r="AB9" s="108">
        <v>27</v>
      </c>
      <c r="AC9" s="108">
        <v>28</v>
      </c>
      <c r="AD9" s="108">
        <v>29</v>
      </c>
      <c r="AE9" s="108">
        <v>30</v>
      </c>
      <c r="AF9" s="108">
        <v>31</v>
      </c>
      <c r="AG9" s="108">
        <v>32</v>
      </c>
      <c r="AH9" s="108">
        <v>33</v>
      </c>
      <c r="AI9" s="108">
        <v>34</v>
      </c>
      <c r="AJ9" s="108">
        <v>35</v>
      </c>
      <c r="AK9" s="108">
        <v>36</v>
      </c>
      <c r="AL9" s="108">
        <v>37</v>
      </c>
      <c r="AM9" s="108">
        <v>38</v>
      </c>
      <c r="AN9" s="108">
        <v>39</v>
      </c>
      <c r="AO9" s="108">
        <v>40</v>
      </c>
      <c r="AP9" s="254">
        <v>41</v>
      </c>
      <c r="AQ9" s="108">
        <v>42</v>
      </c>
      <c r="AR9" s="108">
        <v>43</v>
      </c>
      <c r="AS9" s="108">
        <v>44</v>
      </c>
      <c r="AT9" s="108">
        <v>45</v>
      </c>
      <c r="AU9" s="108">
        <v>46</v>
      </c>
      <c r="AV9" s="108">
        <v>47</v>
      </c>
      <c r="AW9" s="108">
        <v>48</v>
      </c>
      <c r="AX9" s="108">
        <v>49</v>
      </c>
    </row>
    <row r="10" spans="2:51" s="111" customFormat="1" ht="31.5" customHeight="1">
      <c r="B10" s="399">
        <v>1</v>
      </c>
      <c r="C10" s="400" t="s">
        <v>65</v>
      </c>
      <c r="D10" s="94">
        <v>1</v>
      </c>
      <c r="E10" s="95" t="s">
        <v>218</v>
      </c>
      <c r="F10" s="96" t="s">
        <v>87</v>
      </c>
      <c r="G10" s="97" t="s">
        <v>189</v>
      </c>
      <c r="H10" s="299">
        <v>100</v>
      </c>
      <c r="I10" s="299">
        <v>66.666666666666657</v>
      </c>
      <c r="J10" s="299">
        <v>100</v>
      </c>
      <c r="K10" s="299">
        <v>50</v>
      </c>
      <c r="L10" s="299">
        <v>100</v>
      </c>
      <c r="M10" s="299">
        <v>100</v>
      </c>
      <c r="N10" s="299">
        <v>33.333333333333329</v>
      </c>
      <c r="O10" s="299">
        <v>75</v>
      </c>
      <c r="P10" s="299">
        <v>100</v>
      </c>
      <c r="Q10" s="299">
        <v>40</v>
      </c>
      <c r="R10" s="299">
        <v>50</v>
      </c>
      <c r="S10" s="299">
        <v>66.666666666666657</v>
      </c>
      <c r="T10" s="299">
        <v>100</v>
      </c>
      <c r="U10" s="299">
        <v>66.666666666666657</v>
      </c>
      <c r="V10" s="299">
        <v>50</v>
      </c>
      <c r="W10" s="299">
        <v>33.333333333333329</v>
      </c>
      <c r="X10" s="299">
        <v>100</v>
      </c>
      <c r="Y10" s="299">
        <v>100</v>
      </c>
      <c r="Z10" s="299">
        <v>100</v>
      </c>
      <c r="AA10" s="299">
        <v>100</v>
      </c>
      <c r="AB10" s="299">
        <v>66.666666666666657</v>
      </c>
      <c r="AC10" s="299">
        <v>80</v>
      </c>
      <c r="AD10" s="299">
        <v>100</v>
      </c>
      <c r="AE10" s="299">
        <v>100</v>
      </c>
      <c r="AF10" s="299">
        <v>100</v>
      </c>
      <c r="AG10" s="299">
        <v>50</v>
      </c>
      <c r="AH10" s="299">
        <v>100</v>
      </c>
      <c r="AI10" s="299">
        <v>100</v>
      </c>
      <c r="AJ10" s="299">
        <v>33.333333333333329</v>
      </c>
      <c r="AK10" s="299">
        <v>66.666666666666657</v>
      </c>
      <c r="AL10" s="299">
        <v>100</v>
      </c>
      <c r="AM10" s="299">
        <v>50</v>
      </c>
      <c r="AN10" s="299">
        <v>75</v>
      </c>
      <c r="AO10" s="300">
        <v>100</v>
      </c>
      <c r="AP10" s="210"/>
      <c r="AQ10" s="101"/>
      <c r="AR10" s="102"/>
      <c r="AS10" s="102"/>
      <c r="AT10" s="102"/>
      <c r="AU10" s="102"/>
      <c r="AV10" s="102"/>
      <c r="AW10" s="102"/>
      <c r="AX10" s="102"/>
    </row>
    <row r="11" spans="2:51" s="111" customFormat="1" ht="15">
      <c r="B11" s="399"/>
      <c r="C11" s="400"/>
      <c r="D11" s="94"/>
      <c r="E11" s="95"/>
      <c r="F11" s="96"/>
      <c r="G11" s="97" t="s">
        <v>190</v>
      </c>
      <c r="H11" s="219">
        <v>4</v>
      </c>
      <c r="I11" s="219">
        <v>3</v>
      </c>
      <c r="J11" s="219">
        <v>4</v>
      </c>
      <c r="K11" s="219">
        <v>2</v>
      </c>
      <c r="L11" s="219">
        <v>4</v>
      </c>
      <c r="M11" s="219">
        <v>4</v>
      </c>
      <c r="N11" s="219">
        <v>2</v>
      </c>
      <c r="O11" s="219">
        <v>3</v>
      </c>
      <c r="P11" s="219">
        <v>4</v>
      </c>
      <c r="Q11" s="219">
        <v>2</v>
      </c>
      <c r="R11" s="219">
        <v>2</v>
      </c>
      <c r="S11" s="219">
        <v>3</v>
      </c>
      <c r="T11" s="219">
        <v>4</v>
      </c>
      <c r="U11" s="219">
        <v>3</v>
      </c>
      <c r="V11" s="219">
        <v>2</v>
      </c>
      <c r="W11" s="219">
        <v>2</v>
      </c>
      <c r="X11" s="219">
        <v>4</v>
      </c>
      <c r="Y11" s="219">
        <v>4</v>
      </c>
      <c r="Z11" s="219">
        <v>4</v>
      </c>
      <c r="AA11" s="219">
        <v>4</v>
      </c>
      <c r="AB11" s="219">
        <v>3</v>
      </c>
      <c r="AC11" s="219">
        <v>4</v>
      </c>
      <c r="AD11" s="219">
        <v>4</v>
      </c>
      <c r="AE11" s="219">
        <v>4</v>
      </c>
      <c r="AF11" s="219">
        <v>4</v>
      </c>
      <c r="AG11" s="219">
        <v>2</v>
      </c>
      <c r="AH11" s="219">
        <v>4</v>
      </c>
      <c r="AI11" s="219">
        <v>4</v>
      </c>
      <c r="AJ11" s="219">
        <v>2</v>
      </c>
      <c r="AK11" s="219">
        <v>3</v>
      </c>
      <c r="AL11" s="219">
        <v>4</v>
      </c>
      <c r="AM11" s="219">
        <v>2</v>
      </c>
      <c r="AN11" s="219">
        <v>3</v>
      </c>
      <c r="AO11" s="249">
        <v>4</v>
      </c>
      <c r="AP11" s="303">
        <v>2.7352941176470589</v>
      </c>
      <c r="AQ11" s="305">
        <v>3.2286397058823528</v>
      </c>
      <c r="AR11" s="102"/>
      <c r="AS11" s="102"/>
      <c r="AT11" s="102"/>
      <c r="AU11" s="102"/>
      <c r="AV11" s="102"/>
      <c r="AW11" s="102"/>
      <c r="AX11" s="102"/>
      <c r="AY11" s="313">
        <v>3.2534926470588235</v>
      </c>
    </row>
    <row r="12" spans="2:51" s="111" customFormat="1">
      <c r="B12" s="399"/>
      <c r="C12" s="400"/>
      <c r="D12" s="94"/>
      <c r="E12" s="95"/>
      <c r="F12" s="96"/>
      <c r="G12" s="97" t="s">
        <v>191</v>
      </c>
      <c r="H12" s="193" t="str">
        <f>IF(H11="TDI","TDI",IF(H11&gt;3,"ST",IF(H11&gt;2,"T",IF(H11&gt;1,"S",IF(H11&gt;=0,"R")))))</f>
        <v>ST</v>
      </c>
      <c r="I12" s="193" t="str">
        <f t="shared" ref="I12:AQ12" si="0">IF(I11="TDI","TDI",IF(I11&gt;3,"ST",IF(I11&gt;2,"T",IF(I11&gt;1,"S",IF(I11&gt;=0,"R")))))</f>
        <v>T</v>
      </c>
      <c r="J12" s="193" t="str">
        <f t="shared" si="0"/>
        <v>ST</v>
      </c>
      <c r="K12" s="193" t="str">
        <f t="shared" si="0"/>
        <v>S</v>
      </c>
      <c r="L12" s="193" t="str">
        <f t="shared" si="0"/>
        <v>ST</v>
      </c>
      <c r="M12" s="193" t="str">
        <f t="shared" si="0"/>
        <v>ST</v>
      </c>
      <c r="N12" s="193" t="str">
        <f t="shared" si="0"/>
        <v>S</v>
      </c>
      <c r="O12" s="193" t="str">
        <f t="shared" si="0"/>
        <v>T</v>
      </c>
      <c r="P12" s="193" t="str">
        <f t="shared" si="0"/>
        <v>ST</v>
      </c>
      <c r="Q12" s="193" t="str">
        <f t="shared" si="0"/>
        <v>S</v>
      </c>
      <c r="R12" s="193" t="str">
        <f t="shared" si="0"/>
        <v>S</v>
      </c>
      <c r="S12" s="193" t="str">
        <f t="shared" si="0"/>
        <v>T</v>
      </c>
      <c r="T12" s="193" t="str">
        <f t="shared" si="0"/>
        <v>ST</v>
      </c>
      <c r="U12" s="193" t="str">
        <f t="shared" si="0"/>
        <v>T</v>
      </c>
      <c r="V12" s="193" t="str">
        <f t="shared" si="0"/>
        <v>S</v>
      </c>
      <c r="W12" s="193" t="str">
        <f t="shared" si="0"/>
        <v>S</v>
      </c>
      <c r="X12" s="193" t="str">
        <f t="shared" si="0"/>
        <v>ST</v>
      </c>
      <c r="Y12" s="193" t="str">
        <f t="shared" si="0"/>
        <v>ST</v>
      </c>
      <c r="Z12" s="193" t="str">
        <f t="shared" si="0"/>
        <v>ST</v>
      </c>
      <c r="AA12" s="193" t="str">
        <f t="shared" si="0"/>
        <v>ST</v>
      </c>
      <c r="AB12" s="193" t="str">
        <f t="shared" si="0"/>
        <v>T</v>
      </c>
      <c r="AC12" s="193" t="str">
        <f t="shared" si="0"/>
        <v>ST</v>
      </c>
      <c r="AD12" s="193" t="str">
        <f t="shared" si="0"/>
        <v>ST</v>
      </c>
      <c r="AE12" s="193" t="str">
        <f t="shared" si="0"/>
        <v>ST</v>
      </c>
      <c r="AF12" s="193" t="str">
        <f t="shared" si="0"/>
        <v>ST</v>
      </c>
      <c r="AG12" s="193" t="str">
        <f t="shared" si="0"/>
        <v>S</v>
      </c>
      <c r="AH12" s="193" t="str">
        <f t="shared" si="0"/>
        <v>ST</v>
      </c>
      <c r="AI12" s="194" t="str">
        <f t="shared" si="0"/>
        <v>ST</v>
      </c>
      <c r="AJ12" s="193" t="str">
        <f t="shared" si="0"/>
        <v>S</v>
      </c>
      <c r="AK12" s="193" t="str">
        <f t="shared" si="0"/>
        <v>T</v>
      </c>
      <c r="AL12" s="193" t="str">
        <f t="shared" si="0"/>
        <v>ST</v>
      </c>
      <c r="AM12" s="193" t="str">
        <f t="shared" si="0"/>
        <v>S</v>
      </c>
      <c r="AN12" s="193" t="str">
        <f t="shared" si="0"/>
        <v>T</v>
      </c>
      <c r="AO12" s="193" t="str">
        <f t="shared" si="0"/>
        <v>ST</v>
      </c>
      <c r="AP12" s="193" t="str">
        <f t="shared" si="0"/>
        <v>T</v>
      </c>
      <c r="AQ12" s="193" t="str">
        <f t="shared" si="0"/>
        <v>ST</v>
      </c>
      <c r="AR12" s="105">
        <f>COUNTIF(H12:AO12,"ST")</f>
        <v>18</v>
      </c>
      <c r="AS12" s="105">
        <f>COUNTIF(H12:AO12,"T")</f>
        <v>7</v>
      </c>
      <c r="AT12" s="105">
        <f>COUNTIF(H12:AO12,"S")</f>
        <v>9</v>
      </c>
      <c r="AU12" s="105">
        <f>COUNTIF(H12:AO12,"R")</f>
        <v>0</v>
      </c>
      <c r="AV12" s="105">
        <f>COUNTIF(H12:AO12,"TDI")</f>
        <v>0</v>
      </c>
      <c r="AW12" s="105">
        <f>COUNTIF(H12:AO12,"BUP")</f>
        <v>0</v>
      </c>
      <c r="AX12" s="105">
        <f>SUM(AR12:AW12)</f>
        <v>34</v>
      </c>
      <c r="AY12" s="313">
        <v>2.3676470588235294</v>
      </c>
    </row>
    <row r="13" spans="2:51" s="111" customFormat="1" ht="24">
      <c r="B13" s="399"/>
      <c r="C13" s="400"/>
      <c r="D13" s="106">
        <f>+D10+1</f>
        <v>2</v>
      </c>
      <c r="E13" s="107" t="s">
        <v>175</v>
      </c>
      <c r="F13" s="96" t="s">
        <v>176</v>
      </c>
      <c r="G13" s="97" t="s">
        <v>189</v>
      </c>
      <c r="H13" s="299">
        <v>428</v>
      </c>
      <c r="I13" s="299">
        <v>15</v>
      </c>
      <c r="J13" s="299">
        <v>8</v>
      </c>
      <c r="K13" s="299">
        <v>2</v>
      </c>
      <c r="L13" s="299">
        <v>0</v>
      </c>
      <c r="M13" s="299">
        <v>0</v>
      </c>
      <c r="N13" s="299">
        <v>0</v>
      </c>
      <c r="O13" s="299">
        <v>0</v>
      </c>
      <c r="P13" s="299">
        <v>1</v>
      </c>
      <c r="Q13" s="299">
        <v>5</v>
      </c>
      <c r="R13" s="299">
        <v>72</v>
      </c>
      <c r="S13" s="299">
        <v>5</v>
      </c>
      <c r="T13" s="299">
        <v>21</v>
      </c>
      <c r="U13" s="299">
        <v>25</v>
      </c>
      <c r="V13" s="299">
        <v>29</v>
      </c>
      <c r="W13" s="299">
        <v>1</v>
      </c>
      <c r="X13" s="299">
        <v>2</v>
      </c>
      <c r="Y13" s="299">
        <v>4</v>
      </c>
      <c r="Z13" s="299">
        <v>58</v>
      </c>
      <c r="AA13" s="299">
        <v>173</v>
      </c>
      <c r="AB13" s="299">
        <v>12</v>
      </c>
      <c r="AC13" s="299">
        <v>46</v>
      </c>
      <c r="AD13" s="299">
        <v>0</v>
      </c>
      <c r="AE13" s="299">
        <v>4</v>
      </c>
      <c r="AF13" s="299">
        <v>13</v>
      </c>
      <c r="AG13" s="299">
        <v>8</v>
      </c>
      <c r="AH13" s="299">
        <v>48</v>
      </c>
      <c r="AI13" s="299">
        <v>20</v>
      </c>
      <c r="AJ13" s="299">
        <v>0</v>
      </c>
      <c r="AK13" s="299">
        <v>0</v>
      </c>
      <c r="AL13" s="299">
        <v>0</v>
      </c>
      <c r="AM13" s="299">
        <v>3</v>
      </c>
      <c r="AN13" s="299">
        <v>3</v>
      </c>
      <c r="AO13" s="301">
        <v>2</v>
      </c>
      <c r="AP13" s="210"/>
      <c r="AQ13" s="101"/>
      <c r="AR13" s="102"/>
      <c r="AS13" s="102"/>
      <c r="AT13" s="102"/>
      <c r="AU13" s="102"/>
      <c r="AV13" s="102"/>
      <c r="AW13" s="102"/>
      <c r="AX13" s="102"/>
      <c r="AY13" s="313">
        <v>4</v>
      </c>
    </row>
    <row r="14" spans="2:51" s="111" customFormat="1" ht="15">
      <c r="B14" s="94"/>
      <c r="C14" s="95"/>
      <c r="D14" s="106"/>
      <c r="E14" s="107"/>
      <c r="F14" s="96"/>
      <c r="G14" s="97" t="s">
        <v>190</v>
      </c>
      <c r="H14" s="219">
        <v>4</v>
      </c>
      <c r="I14" s="219">
        <v>1</v>
      </c>
      <c r="J14" s="219">
        <v>1</v>
      </c>
      <c r="K14" s="219">
        <v>1</v>
      </c>
      <c r="L14" s="219">
        <v>1</v>
      </c>
      <c r="M14" s="219">
        <v>1</v>
      </c>
      <c r="N14" s="219">
        <v>1</v>
      </c>
      <c r="O14" s="219">
        <v>1</v>
      </c>
      <c r="P14" s="219">
        <v>1</v>
      </c>
      <c r="Q14" s="219">
        <v>1</v>
      </c>
      <c r="R14" s="219">
        <v>4</v>
      </c>
      <c r="S14" s="219">
        <v>1</v>
      </c>
      <c r="T14" s="219">
        <v>4</v>
      </c>
      <c r="U14" s="219">
        <v>4</v>
      </c>
      <c r="V14" s="219">
        <v>4</v>
      </c>
      <c r="W14" s="219">
        <v>1</v>
      </c>
      <c r="X14" s="219">
        <v>1</v>
      </c>
      <c r="Y14" s="219">
        <v>2</v>
      </c>
      <c r="Z14" s="219">
        <v>4</v>
      </c>
      <c r="AA14" s="219">
        <v>2</v>
      </c>
      <c r="AB14" s="219">
        <v>1</v>
      </c>
      <c r="AC14" s="219">
        <v>4</v>
      </c>
      <c r="AD14" s="219">
        <v>1</v>
      </c>
      <c r="AE14" s="219">
        <v>2</v>
      </c>
      <c r="AF14" s="219">
        <v>4</v>
      </c>
      <c r="AG14" s="219">
        <v>4</v>
      </c>
      <c r="AH14" s="219">
        <v>4</v>
      </c>
      <c r="AI14" s="219">
        <v>4</v>
      </c>
      <c r="AJ14" s="219">
        <v>1</v>
      </c>
      <c r="AK14" s="219">
        <v>1</v>
      </c>
      <c r="AL14" s="219">
        <v>1</v>
      </c>
      <c r="AM14" s="219">
        <v>3</v>
      </c>
      <c r="AN14" s="219">
        <v>1</v>
      </c>
      <c r="AO14" s="249">
        <v>4</v>
      </c>
      <c r="AP14" s="211"/>
      <c r="AQ14" s="101"/>
      <c r="AR14" s="102"/>
      <c r="AS14" s="102"/>
      <c r="AT14" s="102"/>
      <c r="AU14" s="102"/>
      <c r="AV14" s="102"/>
      <c r="AW14" s="102"/>
      <c r="AX14" s="102"/>
      <c r="AY14" s="313">
        <v>3.8235294117647056</v>
      </c>
    </row>
    <row r="15" spans="2:51" s="111" customFormat="1">
      <c r="B15" s="94"/>
      <c r="C15" s="95"/>
      <c r="D15" s="106"/>
      <c r="E15" s="107"/>
      <c r="F15" s="96"/>
      <c r="G15" s="97" t="s">
        <v>191</v>
      </c>
      <c r="H15" s="193" t="str">
        <f t="shared" ref="H15:AO15" si="1">IF(H14="TDI","TDI",IF(H14&gt;3,"ST",IF(H14&gt;2,"T",IF(H14&gt;1,"S",IF(H14&gt;=0,"R")))))</f>
        <v>ST</v>
      </c>
      <c r="I15" s="193" t="str">
        <f t="shared" si="1"/>
        <v>R</v>
      </c>
      <c r="J15" s="193" t="str">
        <f t="shared" si="1"/>
        <v>R</v>
      </c>
      <c r="K15" s="193" t="str">
        <f t="shared" si="1"/>
        <v>R</v>
      </c>
      <c r="L15" s="193" t="str">
        <f t="shared" si="1"/>
        <v>R</v>
      </c>
      <c r="M15" s="193" t="str">
        <f t="shared" si="1"/>
        <v>R</v>
      </c>
      <c r="N15" s="193" t="str">
        <f t="shared" si="1"/>
        <v>R</v>
      </c>
      <c r="O15" s="193" t="str">
        <f t="shared" si="1"/>
        <v>R</v>
      </c>
      <c r="P15" s="193" t="str">
        <f t="shared" si="1"/>
        <v>R</v>
      </c>
      <c r="Q15" s="193" t="str">
        <f t="shared" si="1"/>
        <v>R</v>
      </c>
      <c r="R15" s="193" t="str">
        <f t="shared" si="1"/>
        <v>ST</v>
      </c>
      <c r="S15" s="193" t="str">
        <f t="shared" si="1"/>
        <v>R</v>
      </c>
      <c r="T15" s="193" t="str">
        <f t="shared" si="1"/>
        <v>ST</v>
      </c>
      <c r="U15" s="193" t="str">
        <f t="shared" si="1"/>
        <v>ST</v>
      </c>
      <c r="V15" s="193" t="str">
        <f t="shared" si="1"/>
        <v>ST</v>
      </c>
      <c r="W15" s="193" t="str">
        <f t="shared" si="1"/>
        <v>R</v>
      </c>
      <c r="X15" s="193" t="str">
        <f t="shared" si="1"/>
        <v>R</v>
      </c>
      <c r="Y15" s="193" t="str">
        <f t="shared" si="1"/>
        <v>S</v>
      </c>
      <c r="Z15" s="193" t="str">
        <f t="shared" si="1"/>
        <v>ST</v>
      </c>
      <c r="AA15" s="193" t="str">
        <f t="shared" si="1"/>
        <v>S</v>
      </c>
      <c r="AB15" s="193" t="str">
        <f t="shared" si="1"/>
        <v>R</v>
      </c>
      <c r="AC15" s="193" t="str">
        <f t="shared" si="1"/>
        <v>ST</v>
      </c>
      <c r="AD15" s="193" t="str">
        <f t="shared" si="1"/>
        <v>R</v>
      </c>
      <c r="AE15" s="193" t="str">
        <f t="shared" si="1"/>
        <v>S</v>
      </c>
      <c r="AF15" s="193" t="str">
        <f t="shared" si="1"/>
        <v>ST</v>
      </c>
      <c r="AG15" s="193" t="str">
        <f t="shared" si="1"/>
        <v>ST</v>
      </c>
      <c r="AH15" s="193" t="str">
        <f t="shared" si="1"/>
        <v>ST</v>
      </c>
      <c r="AI15" s="194" t="str">
        <f t="shared" si="1"/>
        <v>ST</v>
      </c>
      <c r="AJ15" s="193" t="str">
        <f t="shared" si="1"/>
        <v>R</v>
      </c>
      <c r="AK15" s="193" t="str">
        <f t="shared" si="1"/>
        <v>R</v>
      </c>
      <c r="AL15" s="193" t="str">
        <f t="shared" si="1"/>
        <v>R</v>
      </c>
      <c r="AM15" s="193" t="str">
        <f t="shared" si="1"/>
        <v>T</v>
      </c>
      <c r="AN15" s="193" t="str">
        <f t="shared" si="1"/>
        <v>R</v>
      </c>
      <c r="AO15" s="193" t="str">
        <f t="shared" si="1"/>
        <v>ST</v>
      </c>
      <c r="AP15" s="210"/>
      <c r="AQ15" s="101"/>
      <c r="AR15" s="105">
        <f>COUNTIF(H15:AO15,"ST")</f>
        <v>12</v>
      </c>
      <c r="AS15" s="105">
        <f>COUNTIF(H15:AO15,"T")</f>
        <v>1</v>
      </c>
      <c r="AT15" s="105">
        <f>COUNTIF(H15:AO15,"S")</f>
        <v>3</v>
      </c>
      <c r="AU15" s="105">
        <f>COUNTIF(H15:AO15,"R")</f>
        <v>18</v>
      </c>
      <c r="AV15" s="105">
        <f>COUNTIF(H15:AO15,"TDI")</f>
        <v>0</v>
      </c>
      <c r="AW15" s="105">
        <f>COUNTIF(H15:AO15,"BUP")</f>
        <v>0</v>
      </c>
      <c r="AX15" s="105">
        <f>SUM(AR15:AW15)</f>
        <v>34</v>
      </c>
      <c r="AY15" s="313">
        <v>2.4264705882352939</v>
      </c>
    </row>
    <row r="16" spans="2:51" s="111" customFormat="1" ht="48">
      <c r="B16" s="94">
        <v>2</v>
      </c>
      <c r="C16" s="95" t="s">
        <v>66</v>
      </c>
      <c r="D16" s="94">
        <f>+D13+1</f>
        <v>3</v>
      </c>
      <c r="E16" s="95" t="s">
        <v>219</v>
      </c>
      <c r="F16" s="96" t="s">
        <v>87</v>
      </c>
      <c r="G16" s="97" t="s">
        <v>189</v>
      </c>
      <c r="H16" s="299">
        <v>100</v>
      </c>
      <c r="I16" s="299">
        <v>100</v>
      </c>
      <c r="J16" s="299">
        <v>100</v>
      </c>
      <c r="K16" s="299">
        <v>100</v>
      </c>
      <c r="L16" s="299">
        <v>100</v>
      </c>
      <c r="M16" s="299">
        <v>100</v>
      </c>
      <c r="N16" s="299">
        <v>100</v>
      </c>
      <c r="O16" s="299">
        <v>100</v>
      </c>
      <c r="P16" s="299">
        <v>100</v>
      </c>
      <c r="Q16" s="299">
        <v>100</v>
      </c>
      <c r="R16" s="299">
        <v>100</v>
      </c>
      <c r="S16" s="299">
        <v>100</v>
      </c>
      <c r="T16" s="299">
        <v>100</v>
      </c>
      <c r="U16" s="299">
        <v>100</v>
      </c>
      <c r="V16" s="299">
        <v>100</v>
      </c>
      <c r="W16" s="299">
        <v>100</v>
      </c>
      <c r="X16" s="299">
        <v>100</v>
      </c>
      <c r="Y16" s="299">
        <v>100</v>
      </c>
      <c r="Z16" s="299">
        <v>100</v>
      </c>
      <c r="AA16" s="299">
        <v>100</v>
      </c>
      <c r="AB16" s="299">
        <v>100</v>
      </c>
      <c r="AC16" s="299">
        <v>100</v>
      </c>
      <c r="AD16" s="299">
        <v>100</v>
      </c>
      <c r="AE16" s="299">
        <v>100</v>
      </c>
      <c r="AF16" s="299">
        <v>100</v>
      </c>
      <c r="AG16" s="299">
        <v>100</v>
      </c>
      <c r="AH16" s="299">
        <v>100</v>
      </c>
      <c r="AI16" s="299">
        <v>100</v>
      </c>
      <c r="AJ16" s="299">
        <v>100</v>
      </c>
      <c r="AK16" s="299">
        <v>100</v>
      </c>
      <c r="AL16" s="299">
        <v>100</v>
      </c>
      <c r="AM16" s="299">
        <v>100</v>
      </c>
      <c r="AN16" s="299">
        <v>100</v>
      </c>
      <c r="AO16" s="299">
        <v>100</v>
      </c>
      <c r="AP16" s="210"/>
      <c r="AQ16" s="101"/>
      <c r="AR16" s="102"/>
      <c r="AS16" s="102"/>
      <c r="AT16" s="102"/>
      <c r="AU16" s="102"/>
      <c r="AV16" s="102"/>
      <c r="AW16" s="102"/>
      <c r="AX16" s="102"/>
      <c r="AY16" s="313">
        <v>3.8470588235294114</v>
      </c>
    </row>
    <row r="17" spans="2:51" s="111" customFormat="1" ht="15">
      <c r="B17" s="94"/>
      <c r="C17" s="95"/>
      <c r="D17" s="94"/>
      <c r="E17" s="95"/>
      <c r="F17" s="96"/>
      <c r="G17" s="97" t="s">
        <v>190</v>
      </c>
      <c r="H17" s="219">
        <v>4</v>
      </c>
      <c r="I17" s="219">
        <v>4</v>
      </c>
      <c r="J17" s="219">
        <v>4</v>
      </c>
      <c r="K17" s="219">
        <v>4</v>
      </c>
      <c r="L17" s="219">
        <v>4</v>
      </c>
      <c r="M17" s="219">
        <v>4</v>
      </c>
      <c r="N17" s="219">
        <v>4</v>
      </c>
      <c r="O17" s="219">
        <v>4</v>
      </c>
      <c r="P17" s="219">
        <v>4</v>
      </c>
      <c r="Q17" s="219">
        <v>4</v>
      </c>
      <c r="R17" s="219">
        <v>4</v>
      </c>
      <c r="S17" s="219">
        <v>4</v>
      </c>
      <c r="T17" s="219">
        <v>4</v>
      </c>
      <c r="U17" s="219">
        <v>4</v>
      </c>
      <c r="V17" s="219">
        <v>4</v>
      </c>
      <c r="W17" s="219">
        <v>4</v>
      </c>
      <c r="X17" s="219">
        <v>4</v>
      </c>
      <c r="Y17" s="219">
        <v>4</v>
      </c>
      <c r="Z17" s="219">
        <v>4</v>
      </c>
      <c r="AA17" s="219">
        <v>4</v>
      </c>
      <c r="AB17" s="219">
        <v>4</v>
      </c>
      <c r="AC17" s="219">
        <v>4</v>
      </c>
      <c r="AD17" s="219">
        <v>4</v>
      </c>
      <c r="AE17" s="219">
        <v>4</v>
      </c>
      <c r="AF17" s="219">
        <v>4</v>
      </c>
      <c r="AG17" s="219">
        <v>4</v>
      </c>
      <c r="AH17" s="219">
        <v>4</v>
      </c>
      <c r="AI17" s="219">
        <v>4</v>
      </c>
      <c r="AJ17" s="219">
        <v>4</v>
      </c>
      <c r="AK17" s="219">
        <v>4</v>
      </c>
      <c r="AL17" s="219">
        <v>4</v>
      </c>
      <c r="AM17" s="219">
        <v>4</v>
      </c>
      <c r="AN17" s="219">
        <v>4</v>
      </c>
      <c r="AO17" s="249">
        <v>4</v>
      </c>
      <c r="AP17" s="304">
        <v>4</v>
      </c>
      <c r="AQ17" s="101"/>
      <c r="AR17" s="102"/>
      <c r="AS17" s="102"/>
      <c r="AT17" s="102"/>
      <c r="AU17" s="102"/>
      <c r="AV17" s="102"/>
      <c r="AW17" s="102"/>
      <c r="AX17" s="102"/>
      <c r="AY17" s="313">
        <v>2.7955882352941175</v>
      </c>
    </row>
    <row r="18" spans="2:51" s="111" customFormat="1">
      <c r="B18" s="94"/>
      <c r="C18" s="95"/>
      <c r="D18" s="94"/>
      <c r="E18" s="95"/>
      <c r="F18" s="96"/>
      <c r="G18" s="97" t="s">
        <v>191</v>
      </c>
      <c r="H18" s="193" t="str">
        <f t="shared" ref="H18:AP18" si="2">IF(H17="TDI","TDI",IF(H17&gt;3,"ST",IF(H17&gt;2,"T",IF(H17&gt;1,"S",IF(H17&gt;=0,"R")))))</f>
        <v>ST</v>
      </c>
      <c r="I18" s="193" t="str">
        <f t="shared" si="2"/>
        <v>ST</v>
      </c>
      <c r="J18" s="193" t="str">
        <f t="shared" si="2"/>
        <v>ST</v>
      </c>
      <c r="K18" s="193" t="str">
        <f t="shared" si="2"/>
        <v>ST</v>
      </c>
      <c r="L18" s="193" t="str">
        <f t="shared" si="2"/>
        <v>ST</v>
      </c>
      <c r="M18" s="193" t="str">
        <f t="shared" si="2"/>
        <v>ST</v>
      </c>
      <c r="N18" s="193" t="str">
        <f t="shared" si="2"/>
        <v>ST</v>
      </c>
      <c r="O18" s="193" t="str">
        <f t="shared" si="2"/>
        <v>ST</v>
      </c>
      <c r="P18" s="193" t="str">
        <f t="shared" si="2"/>
        <v>ST</v>
      </c>
      <c r="Q18" s="193" t="str">
        <f t="shared" si="2"/>
        <v>ST</v>
      </c>
      <c r="R18" s="193" t="str">
        <f t="shared" si="2"/>
        <v>ST</v>
      </c>
      <c r="S18" s="193" t="str">
        <f t="shared" si="2"/>
        <v>ST</v>
      </c>
      <c r="T18" s="193" t="str">
        <f t="shared" si="2"/>
        <v>ST</v>
      </c>
      <c r="U18" s="193" t="str">
        <f t="shared" si="2"/>
        <v>ST</v>
      </c>
      <c r="V18" s="193" t="str">
        <f t="shared" si="2"/>
        <v>ST</v>
      </c>
      <c r="W18" s="193" t="str">
        <f t="shared" si="2"/>
        <v>ST</v>
      </c>
      <c r="X18" s="193" t="str">
        <f t="shared" si="2"/>
        <v>ST</v>
      </c>
      <c r="Y18" s="193" t="str">
        <f t="shared" si="2"/>
        <v>ST</v>
      </c>
      <c r="Z18" s="193" t="str">
        <f t="shared" si="2"/>
        <v>ST</v>
      </c>
      <c r="AA18" s="193" t="str">
        <f t="shared" si="2"/>
        <v>ST</v>
      </c>
      <c r="AB18" s="193" t="str">
        <f t="shared" si="2"/>
        <v>ST</v>
      </c>
      <c r="AC18" s="193" t="str">
        <f t="shared" si="2"/>
        <v>ST</v>
      </c>
      <c r="AD18" s="193" t="str">
        <f t="shared" si="2"/>
        <v>ST</v>
      </c>
      <c r="AE18" s="193" t="str">
        <f t="shared" si="2"/>
        <v>ST</v>
      </c>
      <c r="AF18" s="193" t="str">
        <f t="shared" si="2"/>
        <v>ST</v>
      </c>
      <c r="AG18" s="193" t="str">
        <f t="shared" si="2"/>
        <v>ST</v>
      </c>
      <c r="AH18" s="193" t="str">
        <f t="shared" si="2"/>
        <v>ST</v>
      </c>
      <c r="AI18" s="194" t="str">
        <f t="shared" si="2"/>
        <v>ST</v>
      </c>
      <c r="AJ18" s="193" t="str">
        <f t="shared" si="2"/>
        <v>ST</v>
      </c>
      <c r="AK18" s="193" t="str">
        <f t="shared" si="2"/>
        <v>ST</v>
      </c>
      <c r="AL18" s="193" t="str">
        <f t="shared" si="2"/>
        <v>ST</v>
      </c>
      <c r="AM18" s="193" t="str">
        <f t="shared" si="2"/>
        <v>ST</v>
      </c>
      <c r="AN18" s="193" t="str">
        <f t="shared" si="2"/>
        <v>ST</v>
      </c>
      <c r="AO18" s="193" t="str">
        <f t="shared" si="2"/>
        <v>ST</v>
      </c>
      <c r="AP18" s="255" t="str">
        <f t="shared" si="2"/>
        <v>ST</v>
      </c>
      <c r="AQ18" s="101"/>
      <c r="AR18" s="105">
        <f>COUNTIF(H18:AO18,"ST")</f>
        <v>34</v>
      </c>
      <c r="AS18" s="105">
        <f>COUNTIF(H18:AO18,"T")</f>
        <v>0</v>
      </c>
      <c r="AT18" s="105">
        <f>COUNTIF(H18:AO18,"S")</f>
        <v>0</v>
      </c>
      <c r="AU18" s="105">
        <f>COUNTIF(H18:AO18,"R")</f>
        <v>0</v>
      </c>
      <c r="AV18" s="105">
        <f>COUNTIF(H18:AO18,"TDI")</f>
        <v>0</v>
      </c>
      <c r="AW18" s="105">
        <f>COUNTIF(H18:AO18,"BUP")</f>
        <v>0</v>
      </c>
      <c r="AX18" s="105">
        <f>SUM(AR18:AW18)</f>
        <v>34</v>
      </c>
      <c r="AY18" s="313">
        <v>4</v>
      </c>
    </row>
    <row r="19" spans="2:51" s="111" customFormat="1" ht="24">
      <c r="B19" s="399">
        <v>3</v>
      </c>
      <c r="C19" s="400" t="s">
        <v>67</v>
      </c>
      <c r="D19" s="94">
        <f>+D16+1</f>
        <v>4</v>
      </c>
      <c r="E19" s="95" t="s">
        <v>220</v>
      </c>
      <c r="F19" s="96" t="s">
        <v>87</v>
      </c>
      <c r="G19" s="97" t="s">
        <v>189</v>
      </c>
      <c r="H19" s="299">
        <v>50</v>
      </c>
      <c r="I19" s="299">
        <v>77.333333333333329</v>
      </c>
      <c r="J19" s="299">
        <v>92.857142857142861</v>
      </c>
      <c r="K19" s="299">
        <v>73.91304347826086</v>
      </c>
      <c r="L19" s="299">
        <v>100</v>
      </c>
      <c r="M19" s="299">
        <v>90.909090909090907</v>
      </c>
      <c r="N19" s="299">
        <v>75</v>
      </c>
      <c r="O19" s="299">
        <v>73.333333333333329</v>
      </c>
      <c r="P19" s="299">
        <v>85.714285714285708</v>
      </c>
      <c r="Q19" s="299">
        <v>78.571428571428569</v>
      </c>
      <c r="R19" s="299">
        <v>84.210526315789465</v>
      </c>
      <c r="S19" s="299">
        <v>100</v>
      </c>
      <c r="T19" s="299">
        <v>82.142857142857139</v>
      </c>
      <c r="U19" s="299">
        <v>83.333333333333343</v>
      </c>
      <c r="V19" s="299">
        <v>100</v>
      </c>
      <c r="W19" s="299">
        <v>70</v>
      </c>
      <c r="X19" s="299">
        <v>100</v>
      </c>
      <c r="Y19" s="299">
        <v>100</v>
      </c>
      <c r="Z19" s="299">
        <v>70</v>
      </c>
      <c r="AA19" s="299">
        <v>82.568807339449549</v>
      </c>
      <c r="AB19" s="299">
        <v>73.68421052631578</v>
      </c>
      <c r="AC19" s="299">
        <v>88.571428571428569</v>
      </c>
      <c r="AD19" s="299">
        <v>100</v>
      </c>
      <c r="AE19" s="299">
        <v>100</v>
      </c>
      <c r="AF19" s="299">
        <v>100</v>
      </c>
      <c r="AG19" s="299">
        <v>100</v>
      </c>
      <c r="AH19" s="299">
        <v>100</v>
      </c>
      <c r="AI19" s="299">
        <v>60.317460317460316</v>
      </c>
      <c r="AJ19" s="299">
        <v>73.91304347826086</v>
      </c>
      <c r="AK19" s="299">
        <v>100</v>
      </c>
      <c r="AL19" s="299">
        <v>100</v>
      </c>
      <c r="AM19" s="299">
        <v>100</v>
      </c>
      <c r="AN19" s="299">
        <v>100</v>
      </c>
      <c r="AO19" s="299">
        <v>100</v>
      </c>
      <c r="AP19" s="256"/>
      <c r="AQ19" s="101"/>
      <c r="AR19" s="102"/>
      <c r="AS19" s="102"/>
      <c r="AT19" s="102"/>
      <c r="AU19" s="102"/>
      <c r="AV19" s="102"/>
      <c r="AW19" s="102"/>
      <c r="AX19" s="102"/>
      <c r="AY19" s="313">
        <v>3.0941176470588232</v>
      </c>
    </row>
    <row r="20" spans="2:51" s="111" customFormat="1" ht="15">
      <c r="B20" s="399"/>
      <c r="C20" s="400"/>
      <c r="D20" s="94"/>
      <c r="E20" s="95"/>
      <c r="F20" s="96"/>
      <c r="G20" s="97" t="s">
        <v>190</v>
      </c>
      <c r="H20" s="219">
        <v>2</v>
      </c>
      <c r="I20" s="219">
        <v>4</v>
      </c>
      <c r="J20" s="219">
        <v>4</v>
      </c>
      <c r="K20" s="219">
        <v>3</v>
      </c>
      <c r="L20" s="219">
        <v>4</v>
      </c>
      <c r="M20" s="219">
        <v>4</v>
      </c>
      <c r="N20" s="219">
        <v>3</v>
      </c>
      <c r="O20" s="219">
        <v>3</v>
      </c>
      <c r="P20" s="219">
        <v>4</v>
      </c>
      <c r="Q20" s="219">
        <v>4</v>
      </c>
      <c r="R20" s="219">
        <v>4</v>
      </c>
      <c r="S20" s="219">
        <v>4</v>
      </c>
      <c r="T20" s="219">
        <v>4</v>
      </c>
      <c r="U20" s="219">
        <v>4</v>
      </c>
      <c r="V20" s="219">
        <v>4</v>
      </c>
      <c r="W20" s="219">
        <v>3</v>
      </c>
      <c r="X20" s="219">
        <v>4</v>
      </c>
      <c r="Y20" s="219">
        <v>4</v>
      </c>
      <c r="Z20" s="219">
        <v>3</v>
      </c>
      <c r="AA20" s="219">
        <v>4</v>
      </c>
      <c r="AB20" s="219">
        <v>3</v>
      </c>
      <c r="AC20" s="219">
        <v>4</v>
      </c>
      <c r="AD20" s="219">
        <v>4</v>
      </c>
      <c r="AE20" s="219">
        <v>4</v>
      </c>
      <c r="AF20" s="219">
        <v>4</v>
      </c>
      <c r="AG20" s="219">
        <v>4</v>
      </c>
      <c r="AH20" s="219">
        <v>4</v>
      </c>
      <c r="AI20" s="219">
        <v>3</v>
      </c>
      <c r="AJ20" s="219">
        <v>3</v>
      </c>
      <c r="AK20" s="219">
        <v>4</v>
      </c>
      <c r="AL20" s="219">
        <v>4</v>
      </c>
      <c r="AM20" s="219">
        <v>4</v>
      </c>
      <c r="AN20" s="219">
        <v>4</v>
      </c>
      <c r="AO20" s="249">
        <v>4</v>
      </c>
      <c r="AP20" s="304">
        <v>3.5441176470588234</v>
      </c>
      <c r="AQ20" s="101"/>
      <c r="AR20" s="102"/>
      <c r="AS20" s="102"/>
      <c r="AT20" s="102"/>
      <c r="AU20" s="102"/>
      <c r="AV20" s="102"/>
      <c r="AW20" s="102"/>
      <c r="AX20" s="102"/>
    </row>
    <row r="21" spans="2:51" s="111" customFormat="1">
      <c r="B21" s="399"/>
      <c r="C21" s="400"/>
      <c r="D21" s="94"/>
      <c r="E21" s="95"/>
      <c r="F21" s="96"/>
      <c r="G21" s="97" t="s">
        <v>191</v>
      </c>
      <c r="H21" s="193" t="str">
        <f t="shared" ref="H21:AP24" si="3">IF(H20="TDI","TDI",IF(H20&gt;3,"ST",IF(H20&gt;2,"T",IF(H20&gt;1,"S",IF(H20&gt;=0,"R")))))</f>
        <v>S</v>
      </c>
      <c r="I21" s="193" t="str">
        <f t="shared" si="3"/>
        <v>ST</v>
      </c>
      <c r="J21" s="193" t="str">
        <f t="shared" si="3"/>
        <v>ST</v>
      </c>
      <c r="K21" s="193" t="str">
        <f t="shared" si="3"/>
        <v>T</v>
      </c>
      <c r="L21" s="193" t="str">
        <f t="shared" si="3"/>
        <v>ST</v>
      </c>
      <c r="M21" s="193" t="str">
        <f t="shared" si="3"/>
        <v>ST</v>
      </c>
      <c r="N21" s="193" t="str">
        <f t="shared" si="3"/>
        <v>T</v>
      </c>
      <c r="O21" s="193" t="str">
        <f t="shared" si="3"/>
        <v>T</v>
      </c>
      <c r="P21" s="193" t="str">
        <f t="shared" si="3"/>
        <v>ST</v>
      </c>
      <c r="Q21" s="193" t="str">
        <f t="shared" si="3"/>
        <v>ST</v>
      </c>
      <c r="R21" s="193" t="str">
        <f t="shared" si="3"/>
        <v>ST</v>
      </c>
      <c r="S21" s="193" t="str">
        <f t="shared" si="3"/>
        <v>ST</v>
      </c>
      <c r="T21" s="193" t="str">
        <f t="shared" si="3"/>
        <v>ST</v>
      </c>
      <c r="U21" s="193" t="str">
        <f t="shared" si="3"/>
        <v>ST</v>
      </c>
      <c r="V21" s="193" t="str">
        <f t="shared" si="3"/>
        <v>ST</v>
      </c>
      <c r="W21" s="193" t="str">
        <f t="shared" si="3"/>
        <v>T</v>
      </c>
      <c r="X21" s="193" t="str">
        <f t="shared" si="3"/>
        <v>ST</v>
      </c>
      <c r="Y21" s="193" t="str">
        <f t="shared" si="3"/>
        <v>ST</v>
      </c>
      <c r="Z21" s="193" t="str">
        <f t="shared" si="3"/>
        <v>T</v>
      </c>
      <c r="AA21" s="193" t="str">
        <f t="shared" si="3"/>
        <v>ST</v>
      </c>
      <c r="AB21" s="193" t="str">
        <f t="shared" si="3"/>
        <v>T</v>
      </c>
      <c r="AC21" s="193" t="str">
        <f t="shared" si="3"/>
        <v>ST</v>
      </c>
      <c r="AD21" s="193" t="str">
        <f t="shared" si="3"/>
        <v>ST</v>
      </c>
      <c r="AE21" s="193" t="str">
        <f t="shared" si="3"/>
        <v>ST</v>
      </c>
      <c r="AF21" s="193" t="str">
        <f t="shared" si="3"/>
        <v>ST</v>
      </c>
      <c r="AG21" s="193" t="str">
        <f t="shared" si="3"/>
        <v>ST</v>
      </c>
      <c r="AH21" s="193" t="str">
        <f t="shared" si="3"/>
        <v>ST</v>
      </c>
      <c r="AI21" s="194" t="str">
        <f t="shared" si="3"/>
        <v>T</v>
      </c>
      <c r="AJ21" s="193" t="str">
        <f t="shared" si="3"/>
        <v>T</v>
      </c>
      <c r="AK21" s="193" t="str">
        <f t="shared" si="3"/>
        <v>ST</v>
      </c>
      <c r="AL21" s="193" t="str">
        <f t="shared" si="3"/>
        <v>ST</v>
      </c>
      <c r="AM21" s="193" t="str">
        <f t="shared" si="3"/>
        <v>ST</v>
      </c>
      <c r="AN21" s="193" t="str">
        <f t="shared" si="3"/>
        <v>ST</v>
      </c>
      <c r="AO21" s="193" t="str">
        <f t="shared" si="3"/>
        <v>ST</v>
      </c>
      <c r="AP21" s="255" t="str">
        <f t="shared" si="3"/>
        <v>ST</v>
      </c>
      <c r="AQ21" s="101"/>
      <c r="AR21" s="105">
        <f>COUNTIF(H21:AO21,"ST")</f>
        <v>25</v>
      </c>
      <c r="AS21" s="105">
        <f>COUNTIF(H21:AO21,"T")</f>
        <v>8</v>
      </c>
      <c r="AT21" s="105">
        <f>COUNTIF(H21:AO21,"S")</f>
        <v>1</v>
      </c>
      <c r="AU21" s="105">
        <f>COUNTIF(H21:AO21,"R")</f>
        <v>0</v>
      </c>
      <c r="AV21" s="105">
        <f>COUNTIF(H21:AO21,"TDI")</f>
        <v>0</v>
      </c>
      <c r="AW21" s="105">
        <f>COUNTIF(H21:AO21,"BUP")</f>
        <v>0</v>
      </c>
      <c r="AX21" s="105">
        <f>SUM(AR21:AW21)</f>
        <v>34</v>
      </c>
    </row>
    <row r="22" spans="2:51" s="111" customFormat="1" ht="31.5" customHeight="1">
      <c r="B22" s="399"/>
      <c r="C22" s="400"/>
      <c r="D22" s="94">
        <f>+D19+1</f>
        <v>5</v>
      </c>
      <c r="E22" s="107" t="s">
        <v>89</v>
      </c>
      <c r="F22" s="96" t="s">
        <v>282</v>
      </c>
      <c r="G22" s="97" t="s">
        <v>189</v>
      </c>
      <c r="H22" s="299" t="s">
        <v>436</v>
      </c>
      <c r="I22" s="299" t="s">
        <v>436</v>
      </c>
      <c r="J22" s="299" t="s">
        <v>436</v>
      </c>
      <c r="K22" s="299" t="s">
        <v>436</v>
      </c>
      <c r="L22" s="299" t="s">
        <v>436</v>
      </c>
      <c r="M22" s="299" t="s">
        <v>436</v>
      </c>
      <c r="N22" s="299" t="s">
        <v>436</v>
      </c>
      <c r="O22" s="299" t="s">
        <v>436</v>
      </c>
      <c r="P22" s="299" t="s">
        <v>436</v>
      </c>
      <c r="Q22" s="299" t="s">
        <v>446</v>
      </c>
      <c r="R22" s="299" t="s">
        <v>446</v>
      </c>
      <c r="S22" s="299" t="s">
        <v>436</v>
      </c>
      <c r="T22" s="299" t="s">
        <v>436</v>
      </c>
      <c r="U22" s="299" t="s">
        <v>436</v>
      </c>
      <c r="V22" s="299" t="s">
        <v>436</v>
      </c>
      <c r="W22" s="299" t="s">
        <v>436</v>
      </c>
      <c r="X22" s="299" t="s">
        <v>436</v>
      </c>
      <c r="Y22" s="299" t="s">
        <v>436</v>
      </c>
      <c r="Z22" s="299" t="s">
        <v>436</v>
      </c>
      <c r="AA22" s="299" t="s">
        <v>436</v>
      </c>
      <c r="AB22" s="299" t="s">
        <v>446</v>
      </c>
      <c r="AC22" s="299" t="s">
        <v>436</v>
      </c>
      <c r="AD22" s="299" t="s">
        <v>446</v>
      </c>
      <c r="AE22" s="299" t="s">
        <v>436</v>
      </c>
      <c r="AF22" s="299" t="s">
        <v>436</v>
      </c>
      <c r="AG22" s="299" t="s">
        <v>436</v>
      </c>
      <c r="AH22" s="299" t="s">
        <v>436</v>
      </c>
      <c r="AI22" s="299" t="s">
        <v>436</v>
      </c>
      <c r="AJ22" s="299" t="s">
        <v>436</v>
      </c>
      <c r="AK22" s="299" t="s">
        <v>436</v>
      </c>
      <c r="AL22" s="299" t="s">
        <v>446</v>
      </c>
      <c r="AM22" s="299" t="s">
        <v>446</v>
      </c>
      <c r="AN22" s="299" t="s">
        <v>446</v>
      </c>
      <c r="AO22" s="301" t="s">
        <v>436</v>
      </c>
      <c r="AP22" s="256"/>
      <c r="AQ22" s="101"/>
      <c r="AR22" s="102"/>
      <c r="AS22" s="102"/>
      <c r="AT22" s="102"/>
      <c r="AU22" s="102"/>
      <c r="AV22" s="102"/>
      <c r="AW22" s="102"/>
      <c r="AX22" s="102"/>
    </row>
    <row r="23" spans="2:51" s="111" customFormat="1" ht="14.25">
      <c r="B23" s="94"/>
      <c r="C23" s="95"/>
      <c r="D23" s="94"/>
      <c r="E23" s="107"/>
      <c r="F23" s="96"/>
      <c r="G23" s="97" t="s">
        <v>190</v>
      </c>
      <c r="H23" s="220">
        <v>4</v>
      </c>
      <c r="I23" s="220">
        <v>4</v>
      </c>
      <c r="J23" s="220">
        <v>4</v>
      </c>
      <c r="K23" s="220">
        <v>4</v>
      </c>
      <c r="L23" s="220">
        <v>4</v>
      </c>
      <c r="M23" s="220">
        <v>4</v>
      </c>
      <c r="N23" s="220">
        <v>4</v>
      </c>
      <c r="O23" s="220">
        <v>4</v>
      </c>
      <c r="P23" s="220">
        <v>4</v>
      </c>
      <c r="Q23" s="220">
        <v>1</v>
      </c>
      <c r="R23" s="220">
        <v>1</v>
      </c>
      <c r="S23" s="220">
        <v>4</v>
      </c>
      <c r="T23" s="220">
        <v>4</v>
      </c>
      <c r="U23" s="220">
        <v>4</v>
      </c>
      <c r="V23" s="220">
        <v>4</v>
      </c>
      <c r="W23" s="220">
        <v>4</v>
      </c>
      <c r="X23" s="220">
        <v>4</v>
      </c>
      <c r="Y23" s="220">
        <v>4</v>
      </c>
      <c r="Z23" s="220">
        <v>4</v>
      </c>
      <c r="AA23" s="220">
        <v>4</v>
      </c>
      <c r="AB23" s="220">
        <v>1</v>
      </c>
      <c r="AC23" s="220">
        <v>4</v>
      </c>
      <c r="AD23" s="220">
        <v>1</v>
      </c>
      <c r="AE23" s="220">
        <v>4</v>
      </c>
      <c r="AF23" s="220">
        <v>4</v>
      </c>
      <c r="AG23" s="220">
        <v>4</v>
      </c>
      <c r="AH23" s="220">
        <v>4</v>
      </c>
      <c r="AI23" s="220">
        <v>4</v>
      </c>
      <c r="AJ23" s="220">
        <v>4</v>
      </c>
      <c r="AK23" s="220">
        <v>4</v>
      </c>
      <c r="AL23" s="220">
        <v>1</v>
      </c>
      <c r="AM23" s="220">
        <v>1</v>
      </c>
      <c r="AN23" s="220">
        <v>1</v>
      </c>
      <c r="AO23" s="249">
        <v>4</v>
      </c>
      <c r="AP23" s="257"/>
      <c r="AQ23" s="101"/>
      <c r="AR23" s="102"/>
      <c r="AS23" s="102"/>
      <c r="AT23" s="102"/>
      <c r="AU23" s="102"/>
      <c r="AV23" s="102"/>
      <c r="AW23" s="102"/>
      <c r="AX23" s="102"/>
    </row>
    <row r="24" spans="2:51" s="111" customFormat="1">
      <c r="B24" s="94"/>
      <c r="C24" s="95"/>
      <c r="D24" s="94"/>
      <c r="E24" s="107"/>
      <c r="F24" s="96"/>
      <c r="G24" s="97" t="s">
        <v>191</v>
      </c>
      <c r="H24" s="193" t="str">
        <f t="shared" ref="H24:AN24" si="4">IF(H23="TDI","TDI",IF(H23&gt;3,"ST",IF(H23&gt;2,"T",IF(H23&gt;1,"S",IF(H23&gt;=0,"R")))))</f>
        <v>ST</v>
      </c>
      <c r="I24" s="193" t="str">
        <f t="shared" si="4"/>
        <v>ST</v>
      </c>
      <c r="J24" s="193" t="str">
        <f t="shared" si="4"/>
        <v>ST</v>
      </c>
      <c r="K24" s="193" t="str">
        <f t="shared" si="4"/>
        <v>ST</v>
      </c>
      <c r="L24" s="193" t="str">
        <f t="shared" si="4"/>
        <v>ST</v>
      </c>
      <c r="M24" s="193" t="str">
        <f t="shared" si="4"/>
        <v>ST</v>
      </c>
      <c r="N24" s="193" t="str">
        <f t="shared" si="4"/>
        <v>ST</v>
      </c>
      <c r="O24" s="193" t="str">
        <f t="shared" si="4"/>
        <v>ST</v>
      </c>
      <c r="P24" s="193" t="str">
        <f t="shared" si="4"/>
        <v>ST</v>
      </c>
      <c r="Q24" s="193" t="str">
        <f t="shared" si="4"/>
        <v>R</v>
      </c>
      <c r="R24" s="193" t="str">
        <f t="shared" si="4"/>
        <v>R</v>
      </c>
      <c r="S24" s="193" t="str">
        <f t="shared" si="4"/>
        <v>ST</v>
      </c>
      <c r="T24" s="193" t="str">
        <f t="shared" si="4"/>
        <v>ST</v>
      </c>
      <c r="U24" s="193" t="str">
        <f t="shared" si="4"/>
        <v>ST</v>
      </c>
      <c r="V24" s="193" t="str">
        <f t="shared" si="4"/>
        <v>ST</v>
      </c>
      <c r="W24" s="193" t="str">
        <f t="shared" si="4"/>
        <v>ST</v>
      </c>
      <c r="X24" s="193" t="str">
        <f t="shared" si="4"/>
        <v>ST</v>
      </c>
      <c r="Y24" s="193" t="str">
        <f t="shared" si="4"/>
        <v>ST</v>
      </c>
      <c r="Z24" s="193" t="str">
        <f t="shared" si="4"/>
        <v>ST</v>
      </c>
      <c r="AA24" s="193" t="str">
        <f t="shared" si="4"/>
        <v>ST</v>
      </c>
      <c r="AB24" s="193" t="str">
        <f t="shared" si="4"/>
        <v>R</v>
      </c>
      <c r="AC24" s="193" t="str">
        <f t="shared" si="4"/>
        <v>ST</v>
      </c>
      <c r="AD24" s="193" t="str">
        <f t="shared" si="4"/>
        <v>R</v>
      </c>
      <c r="AE24" s="193" t="str">
        <f t="shared" si="4"/>
        <v>ST</v>
      </c>
      <c r="AF24" s="193" t="str">
        <f t="shared" si="4"/>
        <v>ST</v>
      </c>
      <c r="AG24" s="193" t="str">
        <f t="shared" si="4"/>
        <v>ST</v>
      </c>
      <c r="AH24" s="193" t="str">
        <f t="shared" si="4"/>
        <v>ST</v>
      </c>
      <c r="AI24" s="194" t="str">
        <f t="shared" si="4"/>
        <v>ST</v>
      </c>
      <c r="AJ24" s="193" t="str">
        <f t="shared" si="4"/>
        <v>ST</v>
      </c>
      <c r="AK24" s="193" t="str">
        <f t="shared" si="4"/>
        <v>ST</v>
      </c>
      <c r="AL24" s="193" t="str">
        <f t="shared" si="4"/>
        <v>R</v>
      </c>
      <c r="AM24" s="193" t="str">
        <f t="shared" si="4"/>
        <v>R</v>
      </c>
      <c r="AN24" s="193" t="str">
        <f t="shared" si="4"/>
        <v>R</v>
      </c>
      <c r="AO24" s="193" t="str">
        <f t="shared" si="3"/>
        <v>ST</v>
      </c>
      <c r="AP24" s="256"/>
      <c r="AQ24" s="101"/>
      <c r="AR24" s="105">
        <f>COUNTIF(H24:AO24,"ST")</f>
        <v>27</v>
      </c>
      <c r="AS24" s="105">
        <f>COUNTIF(H24:AO24,"T")</f>
        <v>0</v>
      </c>
      <c r="AT24" s="105">
        <f>COUNTIF(H24:AO24,"S")</f>
        <v>0</v>
      </c>
      <c r="AU24" s="105">
        <f>COUNTIF(H24:AO24,"R")</f>
        <v>7</v>
      </c>
      <c r="AV24" s="105">
        <f>COUNTIF(H24:AO24,"TDI")</f>
        <v>0</v>
      </c>
      <c r="AW24" s="105">
        <f>COUNTIF(H24:AO24,"BUP")</f>
        <v>0</v>
      </c>
      <c r="AX24" s="105">
        <f>SUM(AR24:AW24)</f>
        <v>34</v>
      </c>
    </row>
    <row r="25" spans="2:51" s="111" customFormat="1" ht="24">
      <c r="B25" s="399">
        <v>4</v>
      </c>
      <c r="C25" s="400" t="s">
        <v>68</v>
      </c>
      <c r="D25" s="94">
        <f>+D22+1</f>
        <v>6</v>
      </c>
      <c r="E25" s="107" t="s">
        <v>334</v>
      </c>
      <c r="F25" s="96" t="s">
        <v>87</v>
      </c>
      <c r="G25" s="97" t="s">
        <v>189</v>
      </c>
      <c r="H25" s="299">
        <v>59.079004801396771</v>
      </c>
      <c r="I25" s="299">
        <v>16.979484941073768</v>
      </c>
      <c r="J25" s="299">
        <v>0.65473592317765161</v>
      </c>
      <c r="K25" s="299">
        <v>1.0912265386294195</v>
      </c>
      <c r="L25" s="299">
        <v>0.1745962461807071</v>
      </c>
      <c r="M25" s="299">
        <v>0.30554343081623747</v>
      </c>
      <c r="N25" s="299">
        <v>0.9166302924487123</v>
      </c>
      <c r="O25" s="299">
        <v>0.41466608467917937</v>
      </c>
      <c r="P25" s="299">
        <v>0.54561326931470977</v>
      </c>
      <c r="Q25" s="299">
        <v>0.30554343081623747</v>
      </c>
      <c r="R25" s="299">
        <v>0.52378873854212138</v>
      </c>
      <c r="S25" s="299">
        <v>0.15277171540811874</v>
      </c>
      <c r="T25" s="299">
        <v>1.0912265386294195</v>
      </c>
      <c r="U25" s="299">
        <v>0.28371890004364908</v>
      </c>
      <c r="V25" s="299">
        <v>0.43649061545176782</v>
      </c>
      <c r="W25" s="299">
        <v>0.39284155390659103</v>
      </c>
      <c r="X25" s="299">
        <v>0.28371890004364908</v>
      </c>
      <c r="Y25" s="299">
        <v>100</v>
      </c>
      <c r="Z25" s="299">
        <v>0.98210388476647759</v>
      </c>
      <c r="AA25" s="299">
        <v>9.3627237014404194</v>
      </c>
      <c r="AB25" s="299">
        <v>0.48013967699694454</v>
      </c>
      <c r="AC25" s="299">
        <v>0.93845482322130069</v>
      </c>
      <c r="AD25" s="299">
        <v>0.41466608467917937</v>
      </c>
      <c r="AE25" s="299">
        <v>100</v>
      </c>
      <c r="AF25" s="299">
        <v>8.7298123090353549E-2</v>
      </c>
      <c r="AG25" s="299">
        <v>0.1745962461807071</v>
      </c>
      <c r="AH25" s="299">
        <v>0.69838498472282839</v>
      </c>
      <c r="AI25" s="299">
        <v>1.7241379310344827</v>
      </c>
      <c r="AJ25" s="299">
        <v>0.37101702313400264</v>
      </c>
      <c r="AK25" s="299">
        <v>0.50196420776953299</v>
      </c>
      <c r="AL25" s="299">
        <v>0.10912265386294195</v>
      </c>
      <c r="AM25" s="299">
        <v>8.7298123090353549E-2</v>
      </c>
      <c r="AN25" s="299">
        <v>0.10912265386294195</v>
      </c>
      <c r="AO25" s="301">
        <v>0.15277171540811874</v>
      </c>
      <c r="AP25" s="256"/>
      <c r="AQ25" s="101"/>
      <c r="AR25" s="102"/>
      <c r="AS25" s="102"/>
      <c r="AT25" s="102"/>
      <c r="AU25" s="102"/>
      <c r="AV25" s="102"/>
      <c r="AW25" s="102"/>
      <c r="AX25" s="102"/>
    </row>
    <row r="26" spans="2:51" s="111" customFormat="1" ht="15">
      <c r="B26" s="399"/>
      <c r="C26" s="400"/>
      <c r="D26" s="94"/>
      <c r="E26" s="107"/>
      <c r="F26" s="96"/>
      <c r="G26" s="97" t="s">
        <v>190</v>
      </c>
      <c r="H26" s="219">
        <v>2</v>
      </c>
      <c r="I26" s="219">
        <v>2</v>
      </c>
      <c r="J26" s="219">
        <v>4</v>
      </c>
      <c r="K26" s="219">
        <v>4</v>
      </c>
      <c r="L26" s="219">
        <v>4</v>
      </c>
      <c r="M26" s="219">
        <v>4</v>
      </c>
      <c r="N26" s="219">
        <v>1</v>
      </c>
      <c r="O26" s="219">
        <v>4</v>
      </c>
      <c r="P26" s="219">
        <v>1</v>
      </c>
      <c r="Q26" s="219">
        <v>4</v>
      </c>
      <c r="R26" s="219">
        <v>4</v>
      </c>
      <c r="S26" s="219">
        <v>4</v>
      </c>
      <c r="T26" s="219">
        <v>1</v>
      </c>
      <c r="U26" s="219">
        <v>2</v>
      </c>
      <c r="V26" s="219">
        <v>3</v>
      </c>
      <c r="W26" s="219">
        <v>4</v>
      </c>
      <c r="X26" s="219">
        <v>3</v>
      </c>
      <c r="Y26" s="219">
        <v>3</v>
      </c>
      <c r="Z26" s="219">
        <v>4</v>
      </c>
      <c r="AA26" s="219">
        <v>3</v>
      </c>
      <c r="AB26" s="219">
        <v>4</v>
      </c>
      <c r="AC26" s="219">
        <v>1</v>
      </c>
      <c r="AD26" s="219">
        <v>3</v>
      </c>
      <c r="AE26" s="219">
        <v>3</v>
      </c>
      <c r="AF26" s="219">
        <v>4</v>
      </c>
      <c r="AG26" s="219">
        <v>3</v>
      </c>
      <c r="AH26" s="219">
        <v>3</v>
      </c>
      <c r="AI26" s="219">
        <v>3</v>
      </c>
      <c r="AJ26" s="219">
        <v>3</v>
      </c>
      <c r="AK26" s="219">
        <v>1</v>
      </c>
      <c r="AL26" s="219">
        <v>4</v>
      </c>
      <c r="AM26" s="219">
        <v>4</v>
      </c>
      <c r="AN26" s="219">
        <v>4</v>
      </c>
      <c r="AO26" s="249">
        <v>1</v>
      </c>
      <c r="AP26" s="304">
        <v>2.7617647058823529</v>
      </c>
      <c r="AQ26" s="101"/>
      <c r="AR26" s="102"/>
      <c r="AS26" s="102"/>
      <c r="AT26" s="102"/>
      <c r="AU26" s="102"/>
      <c r="AV26" s="102"/>
      <c r="AW26" s="102"/>
      <c r="AX26" s="102"/>
    </row>
    <row r="27" spans="2:51" s="111" customFormat="1">
      <c r="B27" s="399"/>
      <c r="C27" s="400"/>
      <c r="D27" s="94"/>
      <c r="E27" s="107"/>
      <c r="F27" s="96"/>
      <c r="G27" s="97" t="s">
        <v>191</v>
      </c>
      <c r="H27" s="193" t="str">
        <f t="shared" ref="H27:AP27" si="5">IF(H26="TDI","TDI",IF(H26&gt;3,"ST",IF(H26&gt;2,"T",IF(H26&gt;1,"S",IF(H26&gt;=0,"R")))))</f>
        <v>S</v>
      </c>
      <c r="I27" s="193" t="str">
        <f t="shared" si="5"/>
        <v>S</v>
      </c>
      <c r="J27" s="193" t="str">
        <f t="shared" si="5"/>
        <v>ST</v>
      </c>
      <c r="K27" s="193" t="str">
        <f t="shared" si="5"/>
        <v>ST</v>
      </c>
      <c r="L27" s="193" t="str">
        <f t="shared" si="5"/>
        <v>ST</v>
      </c>
      <c r="M27" s="193" t="str">
        <f t="shared" si="5"/>
        <v>ST</v>
      </c>
      <c r="N27" s="193" t="str">
        <f t="shared" si="5"/>
        <v>R</v>
      </c>
      <c r="O27" s="193" t="str">
        <f t="shared" si="5"/>
        <v>ST</v>
      </c>
      <c r="P27" s="193" t="str">
        <f t="shared" si="5"/>
        <v>R</v>
      </c>
      <c r="Q27" s="193" t="str">
        <f t="shared" si="5"/>
        <v>ST</v>
      </c>
      <c r="R27" s="193" t="str">
        <f t="shared" si="5"/>
        <v>ST</v>
      </c>
      <c r="S27" s="193" t="str">
        <f t="shared" si="5"/>
        <v>ST</v>
      </c>
      <c r="T27" s="193" t="str">
        <f t="shared" si="5"/>
        <v>R</v>
      </c>
      <c r="U27" s="193" t="str">
        <f t="shared" si="5"/>
        <v>S</v>
      </c>
      <c r="V27" s="193" t="str">
        <f t="shared" si="5"/>
        <v>T</v>
      </c>
      <c r="W27" s="193" t="str">
        <f t="shared" si="5"/>
        <v>ST</v>
      </c>
      <c r="X27" s="193" t="str">
        <f t="shared" si="5"/>
        <v>T</v>
      </c>
      <c r="Y27" s="193" t="str">
        <f t="shared" si="5"/>
        <v>T</v>
      </c>
      <c r="Z27" s="193" t="str">
        <f t="shared" si="5"/>
        <v>ST</v>
      </c>
      <c r="AA27" s="193" t="str">
        <f t="shared" si="5"/>
        <v>T</v>
      </c>
      <c r="AB27" s="193" t="str">
        <f t="shared" si="5"/>
        <v>ST</v>
      </c>
      <c r="AC27" s="193" t="str">
        <f t="shared" si="5"/>
        <v>R</v>
      </c>
      <c r="AD27" s="193" t="str">
        <f t="shared" si="5"/>
        <v>T</v>
      </c>
      <c r="AE27" s="193" t="str">
        <f t="shared" si="5"/>
        <v>T</v>
      </c>
      <c r="AF27" s="193" t="str">
        <f t="shared" si="5"/>
        <v>ST</v>
      </c>
      <c r="AG27" s="193" t="str">
        <f t="shared" si="5"/>
        <v>T</v>
      </c>
      <c r="AH27" s="193" t="str">
        <f t="shared" si="5"/>
        <v>T</v>
      </c>
      <c r="AI27" s="194" t="str">
        <f t="shared" si="5"/>
        <v>T</v>
      </c>
      <c r="AJ27" s="193" t="str">
        <f t="shared" si="5"/>
        <v>T</v>
      </c>
      <c r="AK27" s="193" t="str">
        <f t="shared" si="5"/>
        <v>R</v>
      </c>
      <c r="AL27" s="193" t="str">
        <f t="shared" si="5"/>
        <v>ST</v>
      </c>
      <c r="AM27" s="193" t="str">
        <f t="shared" si="5"/>
        <v>ST</v>
      </c>
      <c r="AN27" s="193" t="str">
        <f t="shared" si="5"/>
        <v>ST</v>
      </c>
      <c r="AO27" s="193" t="str">
        <f t="shared" si="5"/>
        <v>R</v>
      </c>
      <c r="AP27" s="255" t="str">
        <f t="shared" si="5"/>
        <v>T</v>
      </c>
      <c r="AQ27" s="101"/>
      <c r="AR27" s="105">
        <f>COUNTIF(H27:AO27,"ST")</f>
        <v>15</v>
      </c>
      <c r="AS27" s="105">
        <f>COUNTIF(H27:AO27,"T")</f>
        <v>10</v>
      </c>
      <c r="AT27" s="105">
        <f>COUNTIF(H27:AO27,"S")</f>
        <v>3</v>
      </c>
      <c r="AU27" s="105">
        <f>COUNTIF(H27:AO27,"R")</f>
        <v>6</v>
      </c>
      <c r="AV27" s="105">
        <f>COUNTIF(H27:AO27,"TDI")</f>
        <v>0</v>
      </c>
      <c r="AW27" s="105">
        <f>COUNTIF(H27:AO27,"BUP")</f>
        <v>0</v>
      </c>
      <c r="AX27" s="105">
        <f>SUM(AR27:AW27)</f>
        <v>34</v>
      </c>
    </row>
    <row r="28" spans="2:51" s="111" customFormat="1" ht="36">
      <c r="B28" s="399"/>
      <c r="C28" s="400"/>
      <c r="D28" s="94">
        <f>+D25+1</f>
        <v>7</v>
      </c>
      <c r="E28" s="107" t="s">
        <v>177</v>
      </c>
      <c r="F28" s="96" t="s">
        <v>87</v>
      </c>
      <c r="G28" s="97" t="s">
        <v>189</v>
      </c>
      <c r="H28" s="299">
        <v>25</v>
      </c>
      <c r="I28" s="299">
        <v>8.6206896551724146</v>
      </c>
      <c r="J28" s="299">
        <v>30.76923076923077</v>
      </c>
      <c r="K28" s="299">
        <v>29.411764705882355</v>
      </c>
      <c r="L28" s="299">
        <v>66.666666666666657</v>
      </c>
      <c r="M28" s="299">
        <v>36.363636363636367</v>
      </c>
      <c r="N28" s="299">
        <v>0</v>
      </c>
      <c r="O28" s="299">
        <v>45.454545454545453</v>
      </c>
      <c r="P28" s="299">
        <v>33.333333333333329</v>
      </c>
      <c r="Q28" s="299">
        <v>45.454545454545453</v>
      </c>
      <c r="R28" s="299">
        <v>43.75</v>
      </c>
      <c r="S28" s="299">
        <v>0</v>
      </c>
      <c r="T28" s="299">
        <v>13.043478260869565</v>
      </c>
      <c r="U28" s="299">
        <v>0</v>
      </c>
      <c r="V28" s="299">
        <v>13.636363636363635</v>
      </c>
      <c r="W28" s="299">
        <v>21.428571428571427</v>
      </c>
      <c r="X28" s="299">
        <v>0</v>
      </c>
      <c r="Y28" s="299">
        <v>100</v>
      </c>
      <c r="Z28" s="299">
        <v>28.571428571428569</v>
      </c>
      <c r="AA28" s="299">
        <v>28.082191780821919</v>
      </c>
      <c r="AB28" s="299">
        <v>35.714285714285715</v>
      </c>
      <c r="AC28" s="299">
        <v>19.35483870967742</v>
      </c>
      <c r="AD28" s="299">
        <v>23.076923076923077</v>
      </c>
      <c r="AE28" s="299">
        <v>100</v>
      </c>
      <c r="AF28" s="299">
        <v>0</v>
      </c>
      <c r="AG28" s="299">
        <v>25</v>
      </c>
      <c r="AH28" s="299">
        <v>22.727272727272727</v>
      </c>
      <c r="AI28" s="299">
        <v>21.052631578947366</v>
      </c>
      <c r="AJ28" s="299">
        <v>17.647058823529413</v>
      </c>
      <c r="AK28" s="299">
        <v>12.5</v>
      </c>
      <c r="AL28" s="299">
        <v>33.333333333333329</v>
      </c>
      <c r="AM28" s="299">
        <v>33.333333333333329</v>
      </c>
      <c r="AN28" s="299">
        <v>33.333333333333329</v>
      </c>
      <c r="AO28" s="301">
        <v>0</v>
      </c>
      <c r="AP28" s="256"/>
      <c r="AQ28" s="101"/>
      <c r="AR28" s="102"/>
      <c r="AS28" s="102"/>
      <c r="AT28" s="102"/>
      <c r="AU28" s="102"/>
      <c r="AV28" s="102"/>
      <c r="AW28" s="102"/>
      <c r="AX28" s="102"/>
    </row>
    <row r="29" spans="2:51" s="111" customFormat="1" ht="15">
      <c r="B29" s="399"/>
      <c r="C29" s="400"/>
      <c r="D29" s="94"/>
      <c r="E29" s="107"/>
      <c r="F29" s="96"/>
      <c r="G29" s="97" t="s">
        <v>190</v>
      </c>
      <c r="H29" s="219">
        <v>1</v>
      </c>
      <c r="I29" s="219">
        <v>1</v>
      </c>
      <c r="J29" s="219">
        <v>2</v>
      </c>
      <c r="K29" s="219">
        <v>2</v>
      </c>
      <c r="L29" s="219">
        <v>3</v>
      </c>
      <c r="M29" s="219">
        <v>2</v>
      </c>
      <c r="N29" s="219">
        <v>1</v>
      </c>
      <c r="O29" s="219">
        <v>2</v>
      </c>
      <c r="P29" s="219">
        <v>2</v>
      </c>
      <c r="Q29" s="219">
        <v>2</v>
      </c>
      <c r="R29" s="219">
        <v>2</v>
      </c>
      <c r="S29" s="219">
        <v>1</v>
      </c>
      <c r="T29" s="219">
        <v>1</v>
      </c>
      <c r="U29" s="219">
        <v>1</v>
      </c>
      <c r="V29" s="219">
        <v>1</v>
      </c>
      <c r="W29" s="219">
        <v>1</v>
      </c>
      <c r="X29" s="219">
        <v>1</v>
      </c>
      <c r="Y29" s="219">
        <v>4</v>
      </c>
      <c r="Z29" s="219">
        <v>2</v>
      </c>
      <c r="AA29" s="219">
        <v>2</v>
      </c>
      <c r="AB29" s="219">
        <v>2</v>
      </c>
      <c r="AC29" s="219">
        <v>1</v>
      </c>
      <c r="AD29" s="219">
        <v>1</v>
      </c>
      <c r="AE29" s="219">
        <v>4</v>
      </c>
      <c r="AF29" s="219">
        <v>1</v>
      </c>
      <c r="AG29" s="219">
        <v>1</v>
      </c>
      <c r="AH29" s="219">
        <v>1</v>
      </c>
      <c r="AI29" s="219">
        <v>1</v>
      </c>
      <c r="AJ29" s="219">
        <v>1</v>
      </c>
      <c r="AK29" s="219">
        <v>1</v>
      </c>
      <c r="AL29" s="219">
        <v>2</v>
      </c>
      <c r="AM29" s="219">
        <v>2</v>
      </c>
      <c r="AN29" s="219">
        <v>2</v>
      </c>
      <c r="AO29" s="249">
        <v>1</v>
      </c>
      <c r="AP29" s="257"/>
      <c r="AQ29" s="101"/>
      <c r="AR29" s="102"/>
      <c r="AS29" s="102"/>
      <c r="AT29" s="102"/>
      <c r="AU29" s="102"/>
      <c r="AV29" s="102"/>
      <c r="AW29" s="102"/>
      <c r="AX29" s="102"/>
    </row>
    <row r="30" spans="2:51" s="111" customFormat="1">
      <c r="B30" s="399"/>
      <c r="C30" s="400"/>
      <c r="D30" s="94"/>
      <c r="E30" s="107"/>
      <c r="F30" s="96"/>
      <c r="G30" s="97" t="s">
        <v>191</v>
      </c>
      <c r="H30" s="193" t="str">
        <f t="shared" ref="H30:AO30" si="6">IF(H29="TDI","TDI",IF(H29&gt;3,"ST",IF(H29&gt;2,"T",IF(H29&gt;1,"S",IF(H29&gt;=0,"R")))))</f>
        <v>R</v>
      </c>
      <c r="I30" s="193" t="str">
        <f t="shared" si="6"/>
        <v>R</v>
      </c>
      <c r="J30" s="193" t="str">
        <f t="shared" si="6"/>
        <v>S</v>
      </c>
      <c r="K30" s="193" t="str">
        <f t="shared" si="6"/>
        <v>S</v>
      </c>
      <c r="L30" s="193" t="str">
        <f t="shared" si="6"/>
        <v>T</v>
      </c>
      <c r="M30" s="193" t="str">
        <f t="shared" si="6"/>
        <v>S</v>
      </c>
      <c r="N30" s="193" t="str">
        <f t="shared" si="6"/>
        <v>R</v>
      </c>
      <c r="O30" s="193" t="str">
        <f t="shared" si="6"/>
        <v>S</v>
      </c>
      <c r="P30" s="193" t="str">
        <f t="shared" si="6"/>
        <v>S</v>
      </c>
      <c r="Q30" s="193" t="str">
        <f t="shared" si="6"/>
        <v>S</v>
      </c>
      <c r="R30" s="193" t="str">
        <f t="shared" si="6"/>
        <v>S</v>
      </c>
      <c r="S30" s="193" t="str">
        <f t="shared" si="6"/>
        <v>R</v>
      </c>
      <c r="T30" s="193" t="str">
        <f t="shared" si="6"/>
        <v>R</v>
      </c>
      <c r="U30" s="193" t="str">
        <f t="shared" si="6"/>
        <v>R</v>
      </c>
      <c r="V30" s="193" t="str">
        <f t="shared" si="6"/>
        <v>R</v>
      </c>
      <c r="W30" s="193" t="str">
        <f t="shared" si="6"/>
        <v>R</v>
      </c>
      <c r="X30" s="193" t="str">
        <f t="shared" si="6"/>
        <v>R</v>
      </c>
      <c r="Y30" s="193" t="str">
        <f t="shared" si="6"/>
        <v>ST</v>
      </c>
      <c r="Z30" s="193" t="str">
        <f t="shared" si="6"/>
        <v>S</v>
      </c>
      <c r="AA30" s="193" t="str">
        <f t="shared" si="6"/>
        <v>S</v>
      </c>
      <c r="AB30" s="193" t="str">
        <f t="shared" si="6"/>
        <v>S</v>
      </c>
      <c r="AC30" s="193" t="str">
        <f t="shared" si="6"/>
        <v>R</v>
      </c>
      <c r="AD30" s="193" t="str">
        <f t="shared" si="6"/>
        <v>R</v>
      </c>
      <c r="AE30" s="193" t="str">
        <f t="shared" si="6"/>
        <v>ST</v>
      </c>
      <c r="AF30" s="193" t="str">
        <f t="shared" si="6"/>
        <v>R</v>
      </c>
      <c r="AG30" s="193" t="str">
        <f t="shared" si="6"/>
        <v>R</v>
      </c>
      <c r="AH30" s="193" t="str">
        <f t="shared" si="6"/>
        <v>R</v>
      </c>
      <c r="AI30" s="194" t="str">
        <f t="shared" si="6"/>
        <v>R</v>
      </c>
      <c r="AJ30" s="193" t="str">
        <f t="shared" si="6"/>
        <v>R</v>
      </c>
      <c r="AK30" s="193" t="str">
        <f t="shared" si="6"/>
        <v>R</v>
      </c>
      <c r="AL30" s="193" t="str">
        <f t="shared" si="6"/>
        <v>S</v>
      </c>
      <c r="AM30" s="193" t="str">
        <f t="shared" si="6"/>
        <v>S</v>
      </c>
      <c r="AN30" s="193" t="str">
        <f t="shared" si="6"/>
        <v>S</v>
      </c>
      <c r="AO30" s="193" t="str">
        <f t="shared" si="6"/>
        <v>R</v>
      </c>
      <c r="AP30" s="256"/>
      <c r="AQ30" s="101"/>
      <c r="AR30" s="105">
        <f>COUNTIF(H30:AO30,"ST")</f>
        <v>2</v>
      </c>
      <c r="AS30" s="105">
        <f>COUNTIF(H30:AO30,"T")</f>
        <v>1</v>
      </c>
      <c r="AT30" s="105">
        <f>COUNTIF(H30:AO30,"S")</f>
        <v>13</v>
      </c>
      <c r="AU30" s="105">
        <f>COUNTIF(H30:AO30,"R")</f>
        <v>18</v>
      </c>
      <c r="AV30" s="105">
        <f>COUNTIF(H30:AO30,"TDI")</f>
        <v>0</v>
      </c>
      <c r="AW30" s="105">
        <f>COUNTIF(H30:AO30,"BUP")</f>
        <v>0</v>
      </c>
      <c r="AX30" s="105">
        <f>SUM(AR30:AW30)</f>
        <v>34</v>
      </c>
    </row>
    <row r="31" spans="2:51" s="111" customFormat="1" ht="24">
      <c r="B31" s="399"/>
      <c r="C31" s="400"/>
      <c r="D31" s="94">
        <f>+D28+1</f>
        <v>8</v>
      </c>
      <c r="E31" s="95" t="s">
        <v>178</v>
      </c>
      <c r="F31" s="96" t="s">
        <v>87</v>
      </c>
      <c r="G31" s="97" t="s">
        <v>189</v>
      </c>
      <c r="H31" s="299">
        <v>100</v>
      </c>
      <c r="I31" s="299">
        <v>100</v>
      </c>
      <c r="J31" s="299">
        <v>100</v>
      </c>
      <c r="K31" s="299">
        <v>100</v>
      </c>
      <c r="L31" s="299">
        <v>100</v>
      </c>
      <c r="M31" s="299">
        <v>100</v>
      </c>
      <c r="N31" s="299">
        <v>100</v>
      </c>
      <c r="O31" s="299">
        <v>100</v>
      </c>
      <c r="P31" s="299">
        <v>100</v>
      </c>
      <c r="Q31" s="299">
        <v>18.181818181818183</v>
      </c>
      <c r="R31" s="299">
        <v>18.75</v>
      </c>
      <c r="S31" s="299">
        <v>100</v>
      </c>
      <c r="T31" s="299">
        <v>26.086956521739129</v>
      </c>
      <c r="U31" s="299">
        <v>100</v>
      </c>
      <c r="V31" s="299">
        <v>100</v>
      </c>
      <c r="W31" s="299">
        <v>100</v>
      </c>
      <c r="X31" s="299">
        <v>100</v>
      </c>
      <c r="Y31" s="299">
        <v>100</v>
      </c>
      <c r="Z31" s="299">
        <v>100</v>
      </c>
      <c r="AA31" s="299">
        <v>88.356164383561648</v>
      </c>
      <c r="AB31" s="299">
        <v>100</v>
      </c>
      <c r="AC31" s="299">
        <v>100</v>
      </c>
      <c r="AD31" s="299">
        <v>100</v>
      </c>
      <c r="AE31" s="299">
        <v>100</v>
      </c>
      <c r="AF31" s="299">
        <v>100</v>
      </c>
      <c r="AG31" s="299">
        <v>100</v>
      </c>
      <c r="AH31" s="299">
        <v>18.181818181818183</v>
      </c>
      <c r="AI31" s="299">
        <v>68.421052631578945</v>
      </c>
      <c r="AJ31" s="299">
        <v>100</v>
      </c>
      <c r="AK31" s="299">
        <v>100</v>
      </c>
      <c r="AL31" s="299">
        <v>100</v>
      </c>
      <c r="AM31" s="299">
        <v>33.333333333333329</v>
      </c>
      <c r="AN31" s="299">
        <v>100</v>
      </c>
      <c r="AO31" s="301">
        <v>100</v>
      </c>
      <c r="AP31" s="256"/>
      <c r="AQ31" s="101"/>
      <c r="AR31" s="102"/>
      <c r="AS31" s="102"/>
      <c r="AT31" s="102"/>
      <c r="AU31" s="102"/>
      <c r="AV31" s="102"/>
      <c r="AW31" s="102"/>
      <c r="AX31" s="102"/>
    </row>
    <row r="32" spans="2:51" s="111" customFormat="1" ht="15">
      <c r="B32" s="399"/>
      <c r="C32" s="400"/>
      <c r="D32" s="94"/>
      <c r="E32" s="107"/>
      <c r="F32" s="96"/>
      <c r="G32" s="97" t="s">
        <v>190</v>
      </c>
      <c r="H32" s="219">
        <v>4</v>
      </c>
      <c r="I32" s="219">
        <v>4</v>
      </c>
      <c r="J32" s="219">
        <v>4</v>
      </c>
      <c r="K32" s="219">
        <v>4</v>
      </c>
      <c r="L32" s="219">
        <v>4</v>
      </c>
      <c r="M32" s="219">
        <v>4</v>
      </c>
      <c r="N32" s="219">
        <v>4</v>
      </c>
      <c r="O32" s="219">
        <v>4</v>
      </c>
      <c r="P32" s="219">
        <v>4</v>
      </c>
      <c r="Q32" s="219">
        <v>1</v>
      </c>
      <c r="R32" s="219">
        <v>1</v>
      </c>
      <c r="S32" s="219">
        <v>4</v>
      </c>
      <c r="T32" s="219">
        <v>2</v>
      </c>
      <c r="U32" s="219">
        <v>4</v>
      </c>
      <c r="V32" s="219">
        <v>4</v>
      </c>
      <c r="W32" s="219">
        <v>4</v>
      </c>
      <c r="X32" s="219">
        <v>4</v>
      </c>
      <c r="Y32" s="219">
        <v>4</v>
      </c>
      <c r="Z32" s="219">
        <v>4</v>
      </c>
      <c r="AA32" s="219">
        <v>4</v>
      </c>
      <c r="AB32" s="219">
        <v>4</v>
      </c>
      <c r="AC32" s="219">
        <v>4</v>
      </c>
      <c r="AD32" s="219">
        <v>4</v>
      </c>
      <c r="AE32" s="219">
        <v>4</v>
      </c>
      <c r="AF32" s="219">
        <v>4</v>
      </c>
      <c r="AG32" s="219">
        <v>4</v>
      </c>
      <c r="AH32" s="219">
        <v>1</v>
      </c>
      <c r="AI32" s="219">
        <v>3</v>
      </c>
      <c r="AJ32" s="219">
        <v>4</v>
      </c>
      <c r="AK32" s="219">
        <v>4</v>
      </c>
      <c r="AL32" s="219">
        <v>4</v>
      </c>
      <c r="AM32" s="219">
        <v>2</v>
      </c>
      <c r="AN32" s="219">
        <v>4</v>
      </c>
      <c r="AO32" s="249">
        <v>4</v>
      </c>
      <c r="AP32" s="257"/>
      <c r="AQ32" s="101"/>
      <c r="AR32" s="102"/>
      <c r="AS32" s="102"/>
      <c r="AT32" s="102"/>
      <c r="AU32" s="102"/>
      <c r="AV32" s="102"/>
      <c r="AW32" s="102"/>
      <c r="AX32" s="102"/>
    </row>
    <row r="33" spans="2:50" s="111" customFormat="1">
      <c r="B33" s="399"/>
      <c r="C33" s="400"/>
      <c r="D33" s="94"/>
      <c r="E33" s="107"/>
      <c r="F33" s="96"/>
      <c r="G33" s="97" t="s">
        <v>191</v>
      </c>
      <c r="H33" s="193" t="str">
        <f t="shared" ref="H33:AO33" si="7">IF(H32="TDI","TDI",IF(H32&gt;3,"ST",IF(H32&gt;2,"T",IF(H32&gt;1,"S",IF(H32&gt;=0,"R")))))</f>
        <v>ST</v>
      </c>
      <c r="I33" s="193" t="str">
        <f t="shared" si="7"/>
        <v>ST</v>
      </c>
      <c r="J33" s="193" t="str">
        <f t="shared" si="7"/>
        <v>ST</v>
      </c>
      <c r="K33" s="193" t="str">
        <f t="shared" si="7"/>
        <v>ST</v>
      </c>
      <c r="L33" s="193" t="str">
        <f t="shared" si="7"/>
        <v>ST</v>
      </c>
      <c r="M33" s="193" t="str">
        <f t="shared" si="7"/>
        <v>ST</v>
      </c>
      <c r="N33" s="193" t="str">
        <f t="shared" si="7"/>
        <v>ST</v>
      </c>
      <c r="O33" s="193" t="str">
        <f t="shared" si="7"/>
        <v>ST</v>
      </c>
      <c r="P33" s="193" t="str">
        <f t="shared" si="7"/>
        <v>ST</v>
      </c>
      <c r="Q33" s="193" t="str">
        <f t="shared" si="7"/>
        <v>R</v>
      </c>
      <c r="R33" s="193" t="str">
        <f t="shared" si="7"/>
        <v>R</v>
      </c>
      <c r="S33" s="193" t="str">
        <f t="shared" si="7"/>
        <v>ST</v>
      </c>
      <c r="T33" s="193" t="str">
        <f t="shared" si="7"/>
        <v>S</v>
      </c>
      <c r="U33" s="193" t="str">
        <f t="shared" si="7"/>
        <v>ST</v>
      </c>
      <c r="V33" s="193" t="str">
        <f t="shared" si="7"/>
        <v>ST</v>
      </c>
      <c r="W33" s="193" t="str">
        <f t="shared" si="7"/>
        <v>ST</v>
      </c>
      <c r="X33" s="193" t="str">
        <f t="shared" si="7"/>
        <v>ST</v>
      </c>
      <c r="Y33" s="193" t="str">
        <f t="shared" si="7"/>
        <v>ST</v>
      </c>
      <c r="Z33" s="193" t="str">
        <f t="shared" si="7"/>
        <v>ST</v>
      </c>
      <c r="AA33" s="193" t="str">
        <f t="shared" si="7"/>
        <v>ST</v>
      </c>
      <c r="AB33" s="193" t="str">
        <f t="shared" si="7"/>
        <v>ST</v>
      </c>
      <c r="AC33" s="193" t="str">
        <f t="shared" si="7"/>
        <v>ST</v>
      </c>
      <c r="AD33" s="193" t="str">
        <f t="shared" si="7"/>
        <v>ST</v>
      </c>
      <c r="AE33" s="193" t="str">
        <f t="shared" si="7"/>
        <v>ST</v>
      </c>
      <c r="AF33" s="193" t="str">
        <f t="shared" si="7"/>
        <v>ST</v>
      </c>
      <c r="AG33" s="193" t="str">
        <f t="shared" si="7"/>
        <v>ST</v>
      </c>
      <c r="AH33" s="193" t="str">
        <f t="shared" si="7"/>
        <v>R</v>
      </c>
      <c r="AI33" s="194" t="str">
        <f t="shared" si="7"/>
        <v>T</v>
      </c>
      <c r="AJ33" s="193" t="str">
        <f t="shared" si="7"/>
        <v>ST</v>
      </c>
      <c r="AK33" s="193" t="str">
        <f t="shared" si="7"/>
        <v>ST</v>
      </c>
      <c r="AL33" s="193" t="str">
        <f t="shared" si="7"/>
        <v>ST</v>
      </c>
      <c r="AM33" s="193" t="str">
        <f t="shared" si="7"/>
        <v>S</v>
      </c>
      <c r="AN33" s="193" t="str">
        <f t="shared" si="7"/>
        <v>ST</v>
      </c>
      <c r="AO33" s="193" t="str">
        <f t="shared" si="7"/>
        <v>ST</v>
      </c>
      <c r="AP33" s="256"/>
      <c r="AQ33" s="101"/>
      <c r="AR33" s="105">
        <f>COUNTIF(H33:AO33,"ST")</f>
        <v>28</v>
      </c>
      <c r="AS33" s="105">
        <f>COUNTIF(H33:AO33,"T")</f>
        <v>1</v>
      </c>
      <c r="AT33" s="105">
        <f>COUNTIF(H33:AO33,"S")</f>
        <v>2</v>
      </c>
      <c r="AU33" s="105">
        <f>COUNTIF(H33:AO33,"R")</f>
        <v>3</v>
      </c>
      <c r="AV33" s="105">
        <f>COUNTIF(H33:AO33,"TDI")</f>
        <v>0</v>
      </c>
      <c r="AW33" s="105">
        <f>COUNTIF(H33:AO33,"BUP")</f>
        <v>0</v>
      </c>
      <c r="AX33" s="105">
        <f>SUM(AR33:AW33)</f>
        <v>34</v>
      </c>
    </row>
    <row r="34" spans="2:50" s="195" customFormat="1" ht="48">
      <c r="B34" s="399">
        <v>5</v>
      </c>
      <c r="C34" s="400" t="s">
        <v>69</v>
      </c>
      <c r="D34" s="106">
        <v>9</v>
      </c>
      <c r="E34" s="107" t="s">
        <v>195</v>
      </c>
      <c r="F34" s="106" t="s">
        <v>179</v>
      </c>
      <c r="G34" s="108" t="s">
        <v>189</v>
      </c>
      <c r="H34" s="299">
        <v>3</v>
      </c>
      <c r="I34" s="299">
        <v>3</v>
      </c>
      <c r="J34" s="299">
        <v>3</v>
      </c>
      <c r="K34" s="299">
        <v>3</v>
      </c>
      <c r="L34" s="299">
        <v>3</v>
      </c>
      <c r="M34" s="299">
        <v>3</v>
      </c>
      <c r="N34" s="299">
        <v>3</v>
      </c>
      <c r="O34" s="299">
        <v>2</v>
      </c>
      <c r="P34" s="299">
        <v>3</v>
      </c>
      <c r="Q34" s="299">
        <v>3</v>
      </c>
      <c r="R34" s="299">
        <v>3</v>
      </c>
      <c r="S34" s="299">
        <v>3</v>
      </c>
      <c r="T34" s="299">
        <v>3</v>
      </c>
      <c r="U34" s="299">
        <v>3</v>
      </c>
      <c r="V34" s="299">
        <v>3</v>
      </c>
      <c r="W34" s="299">
        <v>3</v>
      </c>
      <c r="X34" s="299">
        <v>3</v>
      </c>
      <c r="Y34" s="299">
        <v>3</v>
      </c>
      <c r="Z34" s="299">
        <v>3</v>
      </c>
      <c r="AA34" s="299">
        <v>3</v>
      </c>
      <c r="AB34" s="299">
        <v>3</v>
      </c>
      <c r="AC34" s="299">
        <v>3</v>
      </c>
      <c r="AD34" s="299">
        <v>2</v>
      </c>
      <c r="AE34" s="299">
        <v>3</v>
      </c>
      <c r="AF34" s="299">
        <v>3</v>
      </c>
      <c r="AG34" s="299">
        <v>3</v>
      </c>
      <c r="AH34" s="299">
        <v>3</v>
      </c>
      <c r="AI34" s="299">
        <v>3</v>
      </c>
      <c r="AJ34" s="299">
        <v>3</v>
      </c>
      <c r="AK34" s="299">
        <v>1</v>
      </c>
      <c r="AL34" s="299">
        <v>3</v>
      </c>
      <c r="AM34" s="299">
        <v>3</v>
      </c>
      <c r="AN34" s="299">
        <v>3</v>
      </c>
      <c r="AO34" s="300">
        <v>3</v>
      </c>
      <c r="AP34" s="256"/>
      <c r="AQ34" s="101"/>
      <c r="AR34" s="102"/>
      <c r="AS34" s="102"/>
      <c r="AT34" s="102"/>
      <c r="AU34" s="102"/>
      <c r="AV34" s="102"/>
      <c r="AW34" s="102"/>
      <c r="AX34" s="102"/>
    </row>
    <row r="35" spans="2:50" s="195" customFormat="1" ht="24">
      <c r="B35" s="399"/>
      <c r="C35" s="400"/>
      <c r="D35" s="106"/>
      <c r="E35" s="109" t="s">
        <v>77</v>
      </c>
      <c r="F35" s="96" t="s">
        <v>126</v>
      </c>
      <c r="G35" s="108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175"/>
      <c r="AL35" s="175"/>
      <c r="AM35" s="175"/>
      <c r="AN35" s="175"/>
      <c r="AO35" s="251"/>
      <c r="AP35" s="256"/>
      <c r="AQ35" s="101"/>
      <c r="AR35" s="102"/>
      <c r="AS35" s="102"/>
      <c r="AT35" s="102"/>
      <c r="AU35" s="102"/>
      <c r="AV35" s="102"/>
      <c r="AW35" s="102"/>
      <c r="AX35" s="102"/>
    </row>
    <row r="36" spans="2:50" s="195" customFormat="1" ht="24">
      <c r="B36" s="399"/>
      <c r="C36" s="400"/>
      <c r="D36" s="106"/>
      <c r="E36" s="109" t="s">
        <v>78</v>
      </c>
      <c r="F36" s="96" t="s">
        <v>126</v>
      </c>
      <c r="G36" s="108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175"/>
      <c r="AL36" s="175"/>
      <c r="AM36" s="175"/>
      <c r="AN36" s="175"/>
      <c r="AO36" s="251"/>
      <c r="AP36" s="256"/>
      <c r="AQ36" s="101"/>
      <c r="AR36" s="102"/>
      <c r="AS36" s="102"/>
      <c r="AT36" s="102"/>
      <c r="AU36" s="102"/>
      <c r="AV36" s="102"/>
      <c r="AW36" s="102"/>
      <c r="AX36" s="102"/>
    </row>
    <row r="37" spans="2:50" s="195" customFormat="1" ht="24">
      <c r="B37" s="399"/>
      <c r="C37" s="400"/>
      <c r="D37" s="106"/>
      <c r="E37" s="107" t="s">
        <v>70</v>
      </c>
      <c r="F37" s="96" t="s">
        <v>126</v>
      </c>
      <c r="G37" s="108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175"/>
      <c r="AL37" s="175"/>
      <c r="AM37" s="175"/>
      <c r="AN37" s="175"/>
      <c r="AO37" s="251"/>
      <c r="AP37" s="256"/>
      <c r="AQ37" s="101"/>
      <c r="AR37" s="102"/>
      <c r="AS37" s="102"/>
      <c r="AT37" s="102"/>
      <c r="AU37" s="102"/>
      <c r="AV37" s="102"/>
      <c r="AW37" s="102"/>
      <c r="AX37" s="102"/>
    </row>
    <row r="38" spans="2:50" s="111" customFormat="1" ht="14.25">
      <c r="B38" s="399"/>
      <c r="C38" s="400"/>
      <c r="D38" s="105"/>
      <c r="E38" s="107"/>
      <c r="F38" s="96"/>
      <c r="G38" s="97" t="s">
        <v>190</v>
      </c>
      <c r="H38" s="220">
        <v>4</v>
      </c>
      <c r="I38" s="220">
        <v>4</v>
      </c>
      <c r="J38" s="220">
        <v>4</v>
      </c>
      <c r="K38" s="220">
        <v>4</v>
      </c>
      <c r="L38" s="220">
        <v>4</v>
      </c>
      <c r="M38" s="220">
        <v>4</v>
      </c>
      <c r="N38" s="220">
        <v>4</v>
      </c>
      <c r="O38" s="220">
        <v>3</v>
      </c>
      <c r="P38" s="220">
        <v>4</v>
      </c>
      <c r="Q38" s="220">
        <v>4</v>
      </c>
      <c r="R38" s="220">
        <v>4</v>
      </c>
      <c r="S38" s="220">
        <v>4</v>
      </c>
      <c r="T38" s="220">
        <v>4</v>
      </c>
      <c r="U38" s="220">
        <v>4</v>
      </c>
      <c r="V38" s="220">
        <v>4</v>
      </c>
      <c r="W38" s="220">
        <v>4</v>
      </c>
      <c r="X38" s="220">
        <v>4</v>
      </c>
      <c r="Y38" s="220">
        <v>4</v>
      </c>
      <c r="Z38" s="220">
        <v>4</v>
      </c>
      <c r="AA38" s="220">
        <v>4</v>
      </c>
      <c r="AB38" s="220">
        <v>4</v>
      </c>
      <c r="AC38" s="220">
        <v>4</v>
      </c>
      <c r="AD38" s="220">
        <v>3</v>
      </c>
      <c r="AE38" s="220">
        <v>4</v>
      </c>
      <c r="AF38" s="220">
        <v>4</v>
      </c>
      <c r="AG38" s="220">
        <v>4</v>
      </c>
      <c r="AH38" s="220">
        <v>4</v>
      </c>
      <c r="AI38" s="220">
        <v>4</v>
      </c>
      <c r="AJ38" s="220">
        <v>4</v>
      </c>
      <c r="AK38" s="220">
        <v>2</v>
      </c>
      <c r="AL38" s="220">
        <v>4</v>
      </c>
      <c r="AM38" s="220">
        <v>4</v>
      </c>
      <c r="AN38" s="220">
        <v>4</v>
      </c>
      <c r="AO38" s="249">
        <v>4</v>
      </c>
      <c r="AP38" s="304">
        <v>3.7294117647058824</v>
      </c>
      <c r="AQ38" s="101"/>
      <c r="AR38" s="102"/>
      <c r="AS38" s="102"/>
      <c r="AT38" s="102"/>
      <c r="AU38" s="102"/>
      <c r="AV38" s="102"/>
      <c r="AW38" s="102"/>
      <c r="AX38" s="102"/>
    </row>
    <row r="39" spans="2:50" s="111" customFormat="1">
      <c r="B39" s="399"/>
      <c r="C39" s="400"/>
      <c r="D39" s="105"/>
      <c r="E39" s="107"/>
      <c r="F39" s="96"/>
      <c r="G39" s="97" t="s">
        <v>191</v>
      </c>
      <c r="H39" s="193" t="str">
        <f t="shared" ref="H39:AP39" si="8">IF(H38="TDI","TDI",IF(H38&gt;3,"ST",IF(H38&gt;2,"T",IF(H38&gt;1,"S",IF(H38&gt;=0,"R")))))</f>
        <v>ST</v>
      </c>
      <c r="I39" s="193" t="str">
        <f t="shared" si="8"/>
        <v>ST</v>
      </c>
      <c r="J39" s="193" t="str">
        <f t="shared" si="8"/>
        <v>ST</v>
      </c>
      <c r="K39" s="193" t="str">
        <f t="shared" si="8"/>
        <v>ST</v>
      </c>
      <c r="L39" s="193" t="str">
        <f t="shared" si="8"/>
        <v>ST</v>
      </c>
      <c r="M39" s="193" t="str">
        <f t="shared" si="8"/>
        <v>ST</v>
      </c>
      <c r="N39" s="193" t="str">
        <f t="shared" si="8"/>
        <v>ST</v>
      </c>
      <c r="O39" s="193" t="str">
        <f t="shared" si="8"/>
        <v>T</v>
      </c>
      <c r="P39" s="193" t="str">
        <f t="shared" si="8"/>
        <v>ST</v>
      </c>
      <c r="Q39" s="193" t="str">
        <f t="shared" si="8"/>
        <v>ST</v>
      </c>
      <c r="R39" s="193" t="str">
        <f t="shared" si="8"/>
        <v>ST</v>
      </c>
      <c r="S39" s="193" t="str">
        <f t="shared" si="8"/>
        <v>ST</v>
      </c>
      <c r="T39" s="193" t="str">
        <f t="shared" si="8"/>
        <v>ST</v>
      </c>
      <c r="U39" s="193" t="str">
        <f t="shared" si="8"/>
        <v>ST</v>
      </c>
      <c r="V39" s="193" t="str">
        <f t="shared" si="8"/>
        <v>ST</v>
      </c>
      <c r="W39" s="193" t="str">
        <f t="shared" si="8"/>
        <v>ST</v>
      </c>
      <c r="X39" s="193" t="str">
        <f t="shared" si="8"/>
        <v>ST</v>
      </c>
      <c r="Y39" s="193" t="str">
        <f t="shared" si="8"/>
        <v>ST</v>
      </c>
      <c r="Z39" s="193" t="str">
        <f t="shared" si="8"/>
        <v>ST</v>
      </c>
      <c r="AA39" s="193" t="str">
        <f t="shared" si="8"/>
        <v>ST</v>
      </c>
      <c r="AB39" s="193" t="str">
        <f t="shared" si="8"/>
        <v>ST</v>
      </c>
      <c r="AC39" s="193" t="str">
        <f t="shared" si="8"/>
        <v>ST</v>
      </c>
      <c r="AD39" s="193" t="str">
        <f t="shared" si="8"/>
        <v>T</v>
      </c>
      <c r="AE39" s="193" t="str">
        <f t="shared" si="8"/>
        <v>ST</v>
      </c>
      <c r="AF39" s="193" t="str">
        <f t="shared" si="8"/>
        <v>ST</v>
      </c>
      <c r="AG39" s="193" t="str">
        <f t="shared" si="8"/>
        <v>ST</v>
      </c>
      <c r="AH39" s="193" t="str">
        <f t="shared" si="8"/>
        <v>ST</v>
      </c>
      <c r="AI39" s="194" t="str">
        <f t="shared" si="8"/>
        <v>ST</v>
      </c>
      <c r="AJ39" s="193" t="str">
        <f t="shared" si="8"/>
        <v>ST</v>
      </c>
      <c r="AK39" s="193" t="str">
        <f t="shared" si="8"/>
        <v>S</v>
      </c>
      <c r="AL39" s="193" t="str">
        <f t="shared" si="8"/>
        <v>ST</v>
      </c>
      <c r="AM39" s="193" t="str">
        <f t="shared" si="8"/>
        <v>ST</v>
      </c>
      <c r="AN39" s="193" t="str">
        <f t="shared" si="8"/>
        <v>ST</v>
      </c>
      <c r="AO39" s="193" t="str">
        <f t="shared" si="8"/>
        <v>ST</v>
      </c>
      <c r="AP39" s="255" t="str">
        <f t="shared" si="8"/>
        <v>ST</v>
      </c>
      <c r="AQ39" s="101"/>
      <c r="AR39" s="105">
        <f>COUNTIF(H39:AO39,"ST")</f>
        <v>31</v>
      </c>
      <c r="AS39" s="105">
        <f>COUNTIF(H39:AO39,"T")</f>
        <v>2</v>
      </c>
      <c r="AT39" s="105">
        <f>COUNTIF(H39:AO39,"S")</f>
        <v>1</v>
      </c>
      <c r="AU39" s="105">
        <f>COUNTIF(H39:AO39,"R")</f>
        <v>0</v>
      </c>
      <c r="AV39" s="105">
        <f>COUNTIF(H39:AO39,"TDI")</f>
        <v>0</v>
      </c>
      <c r="AW39" s="105">
        <f>COUNTIF(H39:AO39,"BUP")</f>
        <v>0</v>
      </c>
      <c r="AX39" s="105">
        <f>SUM(AR39:AW39)</f>
        <v>34</v>
      </c>
    </row>
    <row r="40" spans="2:50" s="111" customFormat="1" ht="36">
      <c r="B40" s="399"/>
      <c r="C40" s="400"/>
      <c r="D40" s="94">
        <v>10</v>
      </c>
      <c r="E40" s="107" t="s">
        <v>335</v>
      </c>
      <c r="F40" s="96" t="s">
        <v>87</v>
      </c>
      <c r="G40" s="97" t="s">
        <v>189</v>
      </c>
      <c r="H40" s="299">
        <v>100</v>
      </c>
      <c r="I40" s="299">
        <v>100</v>
      </c>
      <c r="J40" s="299">
        <v>100</v>
      </c>
      <c r="K40" s="299">
        <v>100</v>
      </c>
      <c r="L40" s="299">
        <v>100</v>
      </c>
      <c r="M40" s="299">
        <v>100</v>
      </c>
      <c r="N40" s="299">
        <v>100</v>
      </c>
      <c r="O40" s="299" t="s">
        <v>193</v>
      </c>
      <c r="P40" s="299">
        <v>100</v>
      </c>
      <c r="Q40" s="299">
        <v>100</v>
      </c>
      <c r="R40" s="299">
        <v>100</v>
      </c>
      <c r="S40" s="299">
        <v>100</v>
      </c>
      <c r="T40" s="299">
        <v>100</v>
      </c>
      <c r="U40" s="299">
        <v>100</v>
      </c>
      <c r="V40" s="299">
        <v>100</v>
      </c>
      <c r="W40" s="299">
        <v>100</v>
      </c>
      <c r="X40" s="299">
        <v>100</v>
      </c>
      <c r="Y40" s="299">
        <v>100</v>
      </c>
      <c r="Z40" s="299">
        <v>88.888888888888886</v>
      </c>
      <c r="AA40" s="299">
        <v>100</v>
      </c>
      <c r="AB40" s="299">
        <v>100</v>
      </c>
      <c r="AC40" s="299">
        <v>100</v>
      </c>
      <c r="AD40" s="299" t="s">
        <v>193</v>
      </c>
      <c r="AE40" s="299">
        <v>100</v>
      </c>
      <c r="AF40" s="299">
        <v>100</v>
      </c>
      <c r="AG40" s="299">
        <v>100</v>
      </c>
      <c r="AH40" s="299">
        <v>100</v>
      </c>
      <c r="AI40" s="299">
        <v>100</v>
      </c>
      <c r="AJ40" s="299">
        <v>100</v>
      </c>
      <c r="AK40" s="299" t="s">
        <v>193</v>
      </c>
      <c r="AL40" s="299">
        <v>100</v>
      </c>
      <c r="AM40" s="299">
        <v>100</v>
      </c>
      <c r="AN40" s="299">
        <v>100</v>
      </c>
      <c r="AO40" s="301">
        <v>100</v>
      </c>
      <c r="AP40" s="256"/>
      <c r="AQ40" s="101"/>
      <c r="AR40" s="102"/>
      <c r="AS40" s="102"/>
      <c r="AT40" s="102"/>
      <c r="AU40" s="102"/>
      <c r="AV40" s="102"/>
      <c r="AW40" s="102"/>
      <c r="AX40" s="102"/>
    </row>
    <row r="41" spans="2:50" s="111" customFormat="1" ht="15">
      <c r="B41" s="399"/>
      <c r="C41" s="400"/>
      <c r="D41" s="94"/>
      <c r="E41" s="107"/>
      <c r="F41" s="96"/>
      <c r="G41" s="97" t="s">
        <v>190</v>
      </c>
      <c r="H41" s="219">
        <v>4</v>
      </c>
      <c r="I41" s="219">
        <v>4</v>
      </c>
      <c r="J41" s="219">
        <v>4</v>
      </c>
      <c r="K41" s="219">
        <v>4</v>
      </c>
      <c r="L41" s="219">
        <v>4</v>
      </c>
      <c r="M41" s="219">
        <v>4</v>
      </c>
      <c r="N41" s="219">
        <v>4</v>
      </c>
      <c r="O41" s="219" t="s">
        <v>193</v>
      </c>
      <c r="P41" s="219">
        <v>4</v>
      </c>
      <c r="Q41" s="219">
        <v>4</v>
      </c>
      <c r="R41" s="219">
        <v>4</v>
      </c>
      <c r="S41" s="219">
        <v>4</v>
      </c>
      <c r="T41" s="219">
        <v>4</v>
      </c>
      <c r="U41" s="219">
        <v>4</v>
      </c>
      <c r="V41" s="219">
        <v>4</v>
      </c>
      <c r="W41" s="219">
        <v>4</v>
      </c>
      <c r="X41" s="219">
        <v>4</v>
      </c>
      <c r="Y41" s="219">
        <v>4</v>
      </c>
      <c r="Z41" s="219">
        <v>4</v>
      </c>
      <c r="AA41" s="219">
        <v>4</v>
      </c>
      <c r="AB41" s="219">
        <v>4</v>
      </c>
      <c r="AC41" s="219">
        <v>4</v>
      </c>
      <c r="AD41" s="219" t="s">
        <v>193</v>
      </c>
      <c r="AE41" s="219">
        <v>4</v>
      </c>
      <c r="AF41" s="219">
        <v>4</v>
      </c>
      <c r="AG41" s="219">
        <v>4</v>
      </c>
      <c r="AH41" s="219">
        <v>4</v>
      </c>
      <c r="AI41" s="219">
        <v>4</v>
      </c>
      <c r="AJ41" s="219">
        <v>4</v>
      </c>
      <c r="AK41" s="219" t="s">
        <v>193</v>
      </c>
      <c r="AL41" s="219">
        <v>4</v>
      </c>
      <c r="AM41" s="219">
        <v>4</v>
      </c>
      <c r="AN41" s="219">
        <v>4</v>
      </c>
      <c r="AO41" s="249">
        <v>4</v>
      </c>
      <c r="AP41" s="257"/>
      <c r="AQ41" s="101"/>
      <c r="AR41" s="102"/>
      <c r="AS41" s="102"/>
      <c r="AT41" s="102"/>
      <c r="AU41" s="102"/>
      <c r="AV41" s="102"/>
      <c r="AW41" s="102"/>
      <c r="AX41" s="102"/>
    </row>
    <row r="42" spans="2:50" s="111" customFormat="1">
      <c r="B42" s="399"/>
      <c r="C42" s="400"/>
      <c r="D42" s="94"/>
      <c r="E42" s="107"/>
      <c r="F42" s="96"/>
      <c r="G42" s="97" t="s">
        <v>191</v>
      </c>
      <c r="H42" s="193" t="str">
        <f t="shared" ref="H42:AO42" si="9">IF(H41="TDI","TDI",IF(H41&gt;3,"ST",IF(H41&gt;2,"T",IF(H41&gt;1,"S",IF(H41&gt;=0,"R")))))</f>
        <v>ST</v>
      </c>
      <c r="I42" s="193" t="str">
        <f t="shared" si="9"/>
        <v>ST</v>
      </c>
      <c r="J42" s="193" t="str">
        <f t="shared" si="9"/>
        <v>ST</v>
      </c>
      <c r="K42" s="193" t="str">
        <f t="shared" si="9"/>
        <v>ST</v>
      </c>
      <c r="L42" s="193" t="str">
        <f t="shared" si="9"/>
        <v>ST</v>
      </c>
      <c r="M42" s="193" t="str">
        <f t="shared" si="9"/>
        <v>ST</v>
      </c>
      <c r="N42" s="193" t="str">
        <f t="shared" si="9"/>
        <v>ST</v>
      </c>
      <c r="O42" s="193" t="str">
        <f t="shared" si="9"/>
        <v>TDI</v>
      </c>
      <c r="P42" s="193" t="str">
        <f t="shared" si="9"/>
        <v>ST</v>
      </c>
      <c r="Q42" s="193" t="str">
        <f t="shared" si="9"/>
        <v>ST</v>
      </c>
      <c r="R42" s="193" t="str">
        <f t="shared" si="9"/>
        <v>ST</v>
      </c>
      <c r="S42" s="193" t="str">
        <f t="shared" si="9"/>
        <v>ST</v>
      </c>
      <c r="T42" s="193" t="str">
        <f t="shared" si="9"/>
        <v>ST</v>
      </c>
      <c r="U42" s="193" t="str">
        <f t="shared" si="9"/>
        <v>ST</v>
      </c>
      <c r="V42" s="193" t="str">
        <f t="shared" si="9"/>
        <v>ST</v>
      </c>
      <c r="W42" s="193" t="str">
        <f t="shared" si="9"/>
        <v>ST</v>
      </c>
      <c r="X42" s="193" t="str">
        <f t="shared" si="9"/>
        <v>ST</v>
      </c>
      <c r="Y42" s="193" t="str">
        <f t="shared" si="9"/>
        <v>ST</v>
      </c>
      <c r="Z42" s="193" t="str">
        <f t="shared" si="9"/>
        <v>ST</v>
      </c>
      <c r="AA42" s="193" t="str">
        <f t="shared" si="9"/>
        <v>ST</v>
      </c>
      <c r="AB42" s="193" t="str">
        <f t="shared" si="9"/>
        <v>ST</v>
      </c>
      <c r="AC42" s="193" t="str">
        <f t="shared" si="9"/>
        <v>ST</v>
      </c>
      <c r="AD42" s="193" t="str">
        <f t="shared" si="9"/>
        <v>TDI</v>
      </c>
      <c r="AE42" s="193" t="str">
        <f t="shared" si="9"/>
        <v>ST</v>
      </c>
      <c r="AF42" s="193" t="str">
        <f t="shared" si="9"/>
        <v>ST</v>
      </c>
      <c r="AG42" s="193" t="str">
        <f t="shared" si="9"/>
        <v>ST</v>
      </c>
      <c r="AH42" s="193" t="str">
        <f t="shared" si="9"/>
        <v>ST</v>
      </c>
      <c r="AI42" s="194" t="str">
        <f t="shared" si="9"/>
        <v>ST</v>
      </c>
      <c r="AJ42" s="193" t="str">
        <f t="shared" si="9"/>
        <v>ST</v>
      </c>
      <c r="AK42" s="193" t="str">
        <f t="shared" si="9"/>
        <v>TDI</v>
      </c>
      <c r="AL42" s="193" t="str">
        <f t="shared" si="9"/>
        <v>ST</v>
      </c>
      <c r="AM42" s="193" t="str">
        <f t="shared" si="9"/>
        <v>ST</v>
      </c>
      <c r="AN42" s="193" t="str">
        <f t="shared" si="9"/>
        <v>ST</v>
      </c>
      <c r="AO42" s="193" t="str">
        <f t="shared" si="9"/>
        <v>ST</v>
      </c>
      <c r="AP42" s="256"/>
      <c r="AQ42" s="101"/>
      <c r="AR42" s="105">
        <f>COUNTIF(H42:AO42,"ST")</f>
        <v>31</v>
      </c>
      <c r="AS42" s="105">
        <f>COUNTIF(H42:AO42,"T")</f>
        <v>0</v>
      </c>
      <c r="AT42" s="105">
        <f>COUNTIF(H42:AO42,"S")</f>
        <v>0</v>
      </c>
      <c r="AU42" s="105">
        <f>COUNTIF(H42:AO42,"R")</f>
        <v>0</v>
      </c>
      <c r="AV42" s="105">
        <f>COUNTIF(H42:AO42,"TDI")</f>
        <v>3</v>
      </c>
      <c r="AW42" s="105">
        <f>COUNTIF(H42:AO42,"BUP")</f>
        <v>0</v>
      </c>
      <c r="AX42" s="105">
        <f>SUM(AR42:AW42)</f>
        <v>34</v>
      </c>
    </row>
    <row r="43" spans="2:50" s="111" customFormat="1" ht="36">
      <c r="B43" s="399"/>
      <c r="C43" s="400"/>
      <c r="D43" s="94">
        <f>+D40+1</f>
        <v>11</v>
      </c>
      <c r="E43" s="107" t="s">
        <v>426</v>
      </c>
      <c r="F43" s="96" t="s">
        <v>87</v>
      </c>
      <c r="G43" s="97" t="s">
        <v>189</v>
      </c>
      <c r="H43" s="299">
        <v>100</v>
      </c>
      <c r="I43" s="299">
        <v>100</v>
      </c>
      <c r="J43" s="299">
        <v>90.909090909090907</v>
      </c>
      <c r="K43" s="299">
        <v>75</v>
      </c>
      <c r="L43" s="299">
        <v>100</v>
      </c>
      <c r="M43" s="299">
        <v>100</v>
      </c>
      <c r="N43" s="299">
        <v>100</v>
      </c>
      <c r="O43" s="299" t="s">
        <v>193</v>
      </c>
      <c r="P43" s="299">
        <v>100</v>
      </c>
      <c r="Q43" s="299">
        <v>100</v>
      </c>
      <c r="R43" s="299">
        <v>100</v>
      </c>
      <c r="S43" s="299">
        <v>100</v>
      </c>
      <c r="T43" s="299">
        <v>100</v>
      </c>
      <c r="U43" s="299">
        <v>100</v>
      </c>
      <c r="V43" s="299">
        <v>100</v>
      </c>
      <c r="W43" s="299">
        <v>100</v>
      </c>
      <c r="X43" s="299">
        <v>100</v>
      </c>
      <c r="Y43" s="299">
        <v>100</v>
      </c>
      <c r="Z43" s="299">
        <v>88.888888888888886</v>
      </c>
      <c r="AA43" s="299">
        <v>93.125</v>
      </c>
      <c r="AB43" s="299">
        <v>100</v>
      </c>
      <c r="AC43" s="299">
        <v>100</v>
      </c>
      <c r="AD43" s="299" t="s">
        <v>193</v>
      </c>
      <c r="AE43" s="299">
        <v>100</v>
      </c>
      <c r="AF43" s="299">
        <v>100</v>
      </c>
      <c r="AG43" s="299">
        <v>100</v>
      </c>
      <c r="AH43" s="299">
        <v>100</v>
      </c>
      <c r="AI43" s="299">
        <v>100</v>
      </c>
      <c r="AJ43" s="299">
        <v>100</v>
      </c>
      <c r="AK43" s="299" t="s">
        <v>193</v>
      </c>
      <c r="AL43" s="299">
        <v>100</v>
      </c>
      <c r="AM43" s="299">
        <v>100</v>
      </c>
      <c r="AN43" s="299">
        <v>100</v>
      </c>
      <c r="AO43" s="301">
        <v>100</v>
      </c>
      <c r="AP43" s="256"/>
      <c r="AQ43" s="101"/>
      <c r="AR43" s="102"/>
      <c r="AS43" s="102"/>
      <c r="AT43" s="102"/>
      <c r="AU43" s="102"/>
      <c r="AV43" s="102"/>
      <c r="AW43" s="102"/>
      <c r="AX43" s="102"/>
    </row>
    <row r="44" spans="2:50" s="111" customFormat="1" ht="15">
      <c r="B44" s="399"/>
      <c r="C44" s="400"/>
      <c r="D44" s="94"/>
      <c r="E44" s="107"/>
      <c r="F44" s="96"/>
      <c r="G44" s="97" t="s">
        <v>190</v>
      </c>
      <c r="H44" s="219">
        <v>4</v>
      </c>
      <c r="I44" s="219">
        <v>4</v>
      </c>
      <c r="J44" s="219">
        <v>4</v>
      </c>
      <c r="K44" s="219">
        <v>3</v>
      </c>
      <c r="L44" s="219">
        <v>4</v>
      </c>
      <c r="M44" s="219">
        <v>4</v>
      </c>
      <c r="N44" s="219">
        <v>4</v>
      </c>
      <c r="O44" s="219" t="s">
        <v>193</v>
      </c>
      <c r="P44" s="219">
        <v>4</v>
      </c>
      <c r="Q44" s="219">
        <v>4</v>
      </c>
      <c r="R44" s="219">
        <v>4</v>
      </c>
      <c r="S44" s="219">
        <v>4</v>
      </c>
      <c r="T44" s="219">
        <v>4</v>
      </c>
      <c r="U44" s="219">
        <v>4</v>
      </c>
      <c r="V44" s="219">
        <v>4</v>
      </c>
      <c r="W44" s="219">
        <v>4</v>
      </c>
      <c r="X44" s="219">
        <v>4</v>
      </c>
      <c r="Y44" s="219">
        <v>4</v>
      </c>
      <c r="Z44" s="219">
        <v>4</v>
      </c>
      <c r="AA44" s="219">
        <v>4</v>
      </c>
      <c r="AB44" s="219">
        <v>4</v>
      </c>
      <c r="AC44" s="219">
        <v>4</v>
      </c>
      <c r="AD44" s="219" t="s">
        <v>193</v>
      </c>
      <c r="AE44" s="219">
        <v>4</v>
      </c>
      <c r="AF44" s="219">
        <v>4</v>
      </c>
      <c r="AG44" s="219">
        <v>4</v>
      </c>
      <c r="AH44" s="219">
        <v>4</v>
      </c>
      <c r="AI44" s="219">
        <v>4</v>
      </c>
      <c r="AJ44" s="219">
        <v>4</v>
      </c>
      <c r="AK44" s="219" t="s">
        <v>193</v>
      </c>
      <c r="AL44" s="219">
        <v>4</v>
      </c>
      <c r="AM44" s="219">
        <v>4</v>
      </c>
      <c r="AN44" s="219">
        <v>4</v>
      </c>
      <c r="AO44" s="249">
        <v>4</v>
      </c>
      <c r="AP44" s="257"/>
      <c r="AQ44" s="101"/>
      <c r="AR44" s="102"/>
      <c r="AS44" s="102"/>
      <c r="AT44" s="102"/>
      <c r="AU44" s="102"/>
      <c r="AV44" s="102"/>
      <c r="AW44" s="102"/>
      <c r="AX44" s="102"/>
    </row>
    <row r="45" spans="2:50" s="111" customFormat="1">
      <c r="B45" s="399"/>
      <c r="C45" s="400"/>
      <c r="D45" s="94"/>
      <c r="E45" s="107"/>
      <c r="F45" s="96"/>
      <c r="G45" s="97" t="s">
        <v>191</v>
      </c>
      <c r="H45" s="193" t="str">
        <f t="shared" ref="H45:AO45" si="10">IF(H44="TDI","TDI",IF(H44&gt;3,"ST",IF(H44&gt;2,"T",IF(H44&gt;1,"S",IF(H44&gt;=0,"R")))))</f>
        <v>ST</v>
      </c>
      <c r="I45" s="193" t="str">
        <f t="shared" si="10"/>
        <v>ST</v>
      </c>
      <c r="J45" s="193" t="str">
        <f t="shared" si="10"/>
        <v>ST</v>
      </c>
      <c r="K45" s="193" t="str">
        <f t="shared" si="10"/>
        <v>T</v>
      </c>
      <c r="L45" s="193" t="str">
        <f t="shared" si="10"/>
        <v>ST</v>
      </c>
      <c r="M45" s="193" t="str">
        <f t="shared" si="10"/>
        <v>ST</v>
      </c>
      <c r="N45" s="193" t="str">
        <f t="shared" si="10"/>
        <v>ST</v>
      </c>
      <c r="O45" s="193" t="str">
        <f t="shared" si="10"/>
        <v>TDI</v>
      </c>
      <c r="P45" s="193" t="str">
        <f t="shared" si="10"/>
        <v>ST</v>
      </c>
      <c r="Q45" s="193" t="str">
        <f t="shared" si="10"/>
        <v>ST</v>
      </c>
      <c r="R45" s="193" t="str">
        <f t="shared" si="10"/>
        <v>ST</v>
      </c>
      <c r="S45" s="193" t="str">
        <f t="shared" si="10"/>
        <v>ST</v>
      </c>
      <c r="T45" s="193" t="str">
        <f t="shared" si="10"/>
        <v>ST</v>
      </c>
      <c r="U45" s="193" t="str">
        <f t="shared" si="10"/>
        <v>ST</v>
      </c>
      <c r="V45" s="193" t="str">
        <f t="shared" si="10"/>
        <v>ST</v>
      </c>
      <c r="W45" s="193" t="str">
        <f t="shared" si="10"/>
        <v>ST</v>
      </c>
      <c r="X45" s="193" t="str">
        <f t="shared" si="10"/>
        <v>ST</v>
      </c>
      <c r="Y45" s="193" t="str">
        <f t="shared" si="10"/>
        <v>ST</v>
      </c>
      <c r="Z45" s="193" t="str">
        <f t="shared" si="10"/>
        <v>ST</v>
      </c>
      <c r="AA45" s="193" t="str">
        <f t="shared" si="10"/>
        <v>ST</v>
      </c>
      <c r="AB45" s="193" t="str">
        <f t="shared" si="10"/>
        <v>ST</v>
      </c>
      <c r="AC45" s="193" t="str">
        <f t="shared" si="10"/>
        <v>ST</v>
      </c>
      <c r="AD45" s="193" t="str">
        <f t="shared" si="10"/>
        <v>TDI</v>
      </c>
      <c r="AE45" s="193" t="str">
        <f t="shared" si="10"/>
        <v>ST</v>
      </c>
      <c r="AF45" s="193" t="str">
        <f t="shared" si="10"/>
        <v>ST</v>
      </c>
      <c r="AG45" s="193" t="str">
        <f t="shared" si="10"/>
        <v>ST</v>
      </c>
      <c r="AH45" s="193" t="str">
        <f t="shared" si="10"/>
        <v>ST</v>
      </c>
      <c r="AI45" s="194" t="str">
        <f t="shared" si="10"/>
        <v>ST</v>
      </c>
      <c r="AJ45" s="193" t="str">
        <f t="shared" si="10"/>
        <v>ST</v>
      </c>
      <c r="AK45" s="193" t="str">
        <f t="shared" si="10"/>
        <v>TDI</v>
      </c>
      <c r="AL45" s="193" t="str">
        <f t="shared" si="10"/>
        <v>ST</v>
      </c>
      <c r="AM45" s="193" t="str">
        <f t="shared" si="10"/>
        <v>ST</v>
      </c>
      <c r="AN45" s="193" t="str">
        <f t="shared" si="10"/>
        <v>ST</v>
      </c>
      <c r="AO45" s="193" t="str">
        <f t="shared" si="10"/>
        <v>ST</v>
      </c>
      <c r="AP45" s="256"/>
      <c r="AQ45" s="101"/>
      <c r="AR45" s="105">
        <f>COUNTIF(H45:AO45,"ST")</f>
        <v>30</v>
      </c>
      <c r="AS45" s="105">
        <f>COUNTIF(H45:AO45,"T")</f>
        <v>1</v>
      </c>
      <c r="AT45" s="105">
        <f>COUNTIF(H45:AO45,"S")</f>
        <v>0</v>
      </c>
      <c r="AU45" s="105">
        <f>COUNTIF(H45:AO45,"R")</f>
        <v>0</v>
      </c>
      <c r="AV45" s="105">
        <f>COUNTIF(H45:AO45,"TDI")</f>
        <v>3</v>
      </c>
      <c r="AW45" s="105">
        <f>COUNTIF(H45:AO45,"BUP")</f>
        <v>0</v>
      </c>
      <c r="AX45" s="105">
        <f>SUM(AR45:AW45)</f>
        <v>34</v>
      </c>
    </row>
    <row r="46" spans="2:50" s="111" customFormat="1" ht="36">
      <c r="B46" s="399"/>
      <c r="C46" s="400"/>
      <c r="D46" s="94">
        <f>+D43+1</f>
        <v>12</v>
      </c>
      <c r="E46" s="107" t="s">
        <v>434</v>
      </c>
      <c r="F46" s="96" t="s">
        <v>87</v>
      </c>
      <c r="G46" s="97" t="s">
        <v>189</v>
      </c>
      <c r="H46" s="299">
        <v>100</v>
      </c>
      <c r="I46" s="299">
        <v>100</v>
      </c>
      <c r="J46" s="299">
        <v>100</v>
      </c>
      <c r="K46" s="299">
        <v>75</v>
      </c>
      <c r="L46" s="299">
        <v>100</v>
      </c>
      <c r="M46" s="299">
        <v>100</v>
      </c>
      <c r="N46" s="299">
        <v>100</v>
      </c>
      <c r="O46" s="299" t="s">
        <v>193</v>
      </c>
      <c r="P46" s="299">
        <v>100</v>
      </c>
      <c r="Q46" s="299">
        <v>100</v>
      </c>
      <c r="R46" s="299">
        <v>100</v>
      </c>
      <c r="S46" s="299">
        <v>100</v>
      </c>
      <c r="T46" s="299">
        <v>100</v>
      </c>
      <c r="U46" s="299">
        <v>100</v>
      </c>
      <c r="V46" s="299">
        <v>100</v>
      </c>
      <c r="W46" s="299">
        <v>100</v>
      </c>
      <c r="X46" s="299">
        <v>100</v>
      </c>
      <c r="Y46" s="299">
        <v>100</v>
      </c>
      <c r="Z46" s="299">
        <v>88.888888888888886</v>
      </c>
      <c r="AA46" s="299">
        <v>78.835978835978835</v>
      </c>
      <c r="AB46" s="299">
        <v>100</v>
      </c>
      <c r="AC46" s="299">
        <v>100</v>
      </c>
      <c r="AD46" s="299" t="s">
        <v>193</v>
      </c>
      <c r="AE46" s="299">
        <v>100</v>
      </c>
      <c r="AF46" s="299">
        <v>100</v>
      </c>
      <c r="AG46" s="299">
        <v>100</v>
      </c>
      <c r="AH46" s="299">
        <v>100</v>
      </c>
      <c r="AI46" s="299">
        <v>100</v>
      </c>
      <c r="AJ46" s="299">
        <v>100</v>
      </c>
      <c r="AK46" s="299">
        <v>100</v>
      </c>
      <c r="AL46" s="299">
        <v>100</v>
      </c>
      <c r="AM46" s="299">
        <v>100</v>
      </c>
      <c r="AN46" s="299">
        <v>100</v>
      </c>
      <c r="AO46" s="301">
        <v>100</v>
      </c>
      <c r="AP46" s="256"/>
      <c r="AQ46" s="101"/>
      <c r="AR46" s="102"/>
      <c r="AS46" s="102"/>
      <c r="AT46" s="102"/>
      <c r="AU46" s="102"/>
      <c r="AV46" s="102"/>
      <c r="AW46" s="102"/>
      <c r="AX46" s="102"/>
    </row>
    <row r="47" spans="2:50" s="111" customFormat="1" ht="15">
      <c r="B47" s="112"/>
      <c r="C47" s="113"/>
      <c r="D47" s="94"/>
      <c r="E47" s="107"/>
      <c r="F47" s="96"/>
      <c r="G47" s="97" t="s">
        <v>190</v>
      </c>
      <c r="H47" s="219">
        <v>4</v>
      </c>
      <c r="I47" s="219">
        <v>4</v>
      </c>
      <c r="J47" s="219">
        <v>4</v>
      </c>
      <c r="K47" s="219">
        <v>3</v>
      </c>
      <c r="L47" s="219">
        <v>4</v>
      </c>
      <c r="M47" s="219">
        <v>4</v>
      </c>
      <c r="N47" s="219">
        <v>4</v>
      </c>
      <c r="O47" s="219" t="s">
        <v>193</v>
      </c>
      <c r="P47" s="219">
        <v>4</v>
      </c>
      <c r="Q47" s="219">
        <v>4</v>
      </c>
      <c r="R47" s="219">
        <v>4</v>
      </c>
      <c r="S47" s="219">
        <v>4</v>
      </c>
      <c r="T47" s="219">
        <v>4</v>
      </c>
      <c r="U47" s="219">
        <v>4</v>
      </c>
      <c r="V47" s="219">
        <v>4</v>
      </c>
      <c r="W47" s="219">
        <v>4</v>
      </c>
      <c r="X47" s="219">
        <v>4</v>
      </c>
      <c r="Y47" s="219">
        <v>4</v>
      </c>
      <c r="Z47" s="219">
        <v>4</v>
      </c>
      <c r="AA47" s="219">
        <v>4</v>
      </c>
      <c r="AB47" s="219">
        <v>4</v>
      </c>
      <c r="AC47" s="219">
        <v>4</v>
      </c>
      <c r="AD47" s="219" t="s">
        <v>193</v>
      </c>
      <c r="AE47" s="219">
        <v>4</v>
      </c>
      <c r="AF47" s="219">
        <v>4</v>
      </c>
      <c r="AG47" s="219">
        <v>4</v>
      </c>
      <c r="AH47" s="219">
        <v>4</v>
      </c>
      <c r="AI47" s="219">
        <v>4</v>
      </c>
      <c r="AJ47" s="219">
        <v>4</v>
      </c>
      <c r="AK47" s="219">
        <v>4</v>
      </c>
      <c r="AL47" s="219">
        <v>4</v>
      </c>
      <c r="AM47" s="219">
        <v>4</v>
      </c>
      <c r="AN47" s="219">
        <v>4</v>
      </c>
      <c r="AO47" s="249">
        <v>4</v>
      </c>
      <c r="AP47" s="257"/>
      <c r="AQ47" s="101"/>
      <c r="AR47" s="102"/>
      <c r="AS47" s="102"/>
      <c r="AT47" s="102"/>
      <c r="AU47" s="102"/>
      <c r="AV47" s="102"/>
      <c r="AW47" s="102"/>
      <c r="AX47" s="102"/>
    </row>
    <row r="48" spans="2:50" s="111" customFormat="1">
      <c r="B48" s="94"/>
      <c r="C48" s="95"/>
      <c r="D48" s="94"/>
      <c r="E48" s="107"/>
      <c r="F48" s="96"/>
      <c r="G48" s="97" t="s">
        <v>191</v>
      </c>
      <c r="H48" s="193" t="str">
        <f t="shared" ref="H48:AO48" si="11">IF(H47="TDI","TDI",IF(H47&gt;3,"ST",IF(H47&gt;2,"T",IF(H47&gt;1,"S",IF(H47&gt;=0,"R")))))</f>
        <v>ST</v>
      </c>
      <c r="I48" s="193" t="str">
        <f t="shared" si="11"/>
        <v>ST</v>
      </c>
      <c r="J48" s="193" t="str">
        <f t="shared" si="11"/>
        <v>ST</v>
      </c>
      <c r="K48" s="193" t="str">
        <f t="shared" si="11"/>
        <v>T</v>
      </c>
      <c r="L48" s="193" t="str">
        <f t="shared" si="11"/>
        <v>ST</v>
      </c>
      <c r="M48" s="193" t="str">
        <f t="shared" si="11"/>
        <v>ST</v>
      </c>
      <c r="N48" s="193" t="str">
        <f t="shared" si="11"/>
        <v>ST</v>
      </c>
      <c r="O48" s="193" t="str">
        <f t="shared" si="11"/>
        <v>TDI</v>
      </c>
      <c r="P48" s="193" t="str">
        <f t="shared" si="11"/>
        <v>ST</v>
      </c>
      <c r="Q48" s="193" t="str">
        <f t="shared" si="11"/>
        <v>ST</v>
      </c>
      <c r="R48" s="193" t="str">
        <f t="shared" si="11"/>
        <v>ST</v>
      </c>
      <c r="S48" s="193" t="str">
        <f t="shared" si="11"/>
        <v>ST</v>
      </c>
      <c r="T48" s="193" t="str">
        <f t="shared" si="11"/>
        <v>ST</v>
      </c>
      <c r="U48" s="193" t="str">
        <f t="shared" si="11"/>
        <v>ST</v>
      </c>
      <c r="V48" s="193" t="str">
        <f t="shared" si="11"/>
        <v>ST</v>
      </c>
      <c r="W48" s="193" t="str">
        <f t="shared" si="11"/>
        <v>ST</v>
      </c>
      <c r="X48" s="193" t="str">
        <f t="shared" si="11"/>
        <v>ST</v>
      </c>
      <c r="Y48" s="193" t="str">
        <f t="shared" si="11"/>
        <v>ST</v>
      </c>
      <c r="Z48" s="193" t="str">
        <f t="shared" si="11"/>
        <v>ST</v>
      </c>
      <c r="AA48" s="193" t="str">
        <f t="shared" si="11"/>
        <v>ST</v>
      </c>
      <c r="AB48" s="193" t="str">
        <f t="shared" si="11"/>
        <v>ST</v>
      </c>
      <c r="AC48" s="193" t="str">
        <f t="shared" si="11"/>
        <v>ST</v>
      </c>
      <c r="AD48" s="193" t="str">
        <f t="shared" si="11"/>
        <v>TDI</v>
      </c>
      <c r="AE48" s="193" t="str">
        <f t="shared" si="11"/>
        <v>ST</v>
      </c>
      <c r="AF48" s="193" t="str">
        <f t="shared" si="11"/>
        <v>ST</v>
      </c>
      <c r="AG48" s="193" t="str">
        <f t="shared" si="11"/>
        <v>ST</v>
      </c>
      <c r="AH48" s="193" t="str">
        <f t="shared" si="11"/>
        <v>ST</v>
      </c>
      <c r="AI48" s="194" t="str">
        <f t="shared" si="11"/>
        <v>ST</v>
      </c>
      <c r="AJ48" s="193" t="str">
        <f t="shared" si="11"/>
        <v>ST</v>
      </c>
      <c r="AK48" s="193" t="str">
        <f t="shared" si="11"/>
        <v>ST</v>
      </c>
      <c r="AL48" s="193" t="str">
        <f t="shared" si="11"/>
        <v>ST</v>
      </c>
      <c r="AM48" s="193" t="str">
        <f t="shared" si="11"/>
        <v>ST</v>
      </c>
      <c r="AN48" s="193" t="str">
        <f t="shared" si="11"/>
        <v>ST</v>
      </c>
      <c r="AO48" s="193" t="str">
        <f t="shared" si="11"/>
        <v>ST</v>
      </c>
      <c r="AP48" s="256"/>
      <c r="AQ48" s="101"/>
      <c r="AR48" s="105">
        <f>COUNTIF(H48:AO48,"ST")</f>
        <v>31</v>
      </c>
      <c r="AS48" s="105">
        <f>COUNTIF(H48:AO48,"T")</f>
        <v>1</v>
      </c>
      <c r="AT48" s="105">
        <f>COUNTIF(H48:AO48,"S")</f>
        <v>0</v>
      </c>
      <c r="AU48" s="105">
        <f>COUNTIF(H48:AO48,"R")</f>
        <v>0</v>
      </c>
      <c r="AV48" s="105">
        <f>COUNTIF(H48:AO48,"TDI")</f>
        <v>2</v>
      </c>
      <c r="AW48" s="105">
        <f>COUNTIF(H48:AO48,"BUP")</f>
        <v>0</v>
      </c>
      <c r="AX48" s="105">
        <f>SUM(AR48:AW48)</f>
        <v>34</v>
      </c>
    </row>
    <row r="49" spans="2:75" s="111" customFormat="1" ht="24">
      <c r="B49" s="399" t="s">
        <v>71</v>
      </c>
      <c r="C49" s="400" t="s">
        <v>180</v>
      </c>
      <c r="D49" s="94">
        <f>+D46+1</f>
        <v>13</v>
      </c>
      <c r="E49" s="260" t="s">
        <v>90</v>
      </c>
      <c r="F49" s="96" t="s">
        <v>87</v>
      </c>
      <c r="G49" s="97" t="s">
        <v>189</v>
      </c>
      <c r="H49" s="299">
        <v>30.892346145856838</v>
      </c>
      <c r="I49" s="299">
        <v>13.569976216416869</v>
      </c>
      <c r="J49" s="299">
        <v>0.77301869471656026</v>
      </c>
      <c r="K49" s="299">
        <v>17.030001442775266</v>
      </c>
      <c r="L49" s="299">
        <v>5.4879095210140769E-2</v>
      </c>
      <c r="M49" s="299">
        <v>0.60367004755649512</v>
      </c>
      <c r="N49" s="299">
        <v>1.4191667869387632</v>
      </c>
      <c r="O49" s="299">
        <v>1.4411281584183955</v>
      </c>
      <c r="P49" s="299">
        <v>0.35674480161666527</v>
      </c>
      <c r="Q49" s="299">
        <v>0.47816313248061287</v>
      </c>
      <c r="R49" s="299">
        <v>0.4702210767406832</v>
      </c>
      <c r="S49" s="299">
        <v>0.13644260942542427</v>
      </c>
      <c r="T49" s="299">
        <v>1.293208660396149</v>
      </c>
      <c r="U49" s="299">
        <v>0.24101082352582281</v>
      </c>
      <c r="V49" s="299">
        <v>0.48202164696999666</v>
      </c>
      <c r="W49" s="299">
        <v>1.2176617691504401</v>
      </c>
      <c r="X49" s="299">
        <v>0.27059150423750916</v>
      </c>
      <c r="Y49" s="299">
        <v>10</v>
      </c>
      <c r="Z49" s="299">
        <v>1.1694132933804933</v>
      </c>
      <c r="AA49" s="299">
        <v>19.578495785288794</v>
      </c>
      <c r="AB49" s="299">
        <v>0.54410655666552366</v>
      </c>
      <c r="AC49" s="299">
        <v>1.9957395443775887</v>
      </c>
      <c r="AD49" s="299">
        <v>0.29167372696005528</v>
      </c>
      <c r="AE49" s="299">
        <v>10</v>
      </c>
      <c r="AF49" s="299">
        <v>8.7993435729268779E-2</v>
      </c>
      <c r="AG49" s="299">
        <v>0.21998358944564528</v>
      </c>
      <c r="AH49" s="299">
        <v>0.74220271340727773</v>
      </c>
      <c r="AI49" s="299">
        <v>2.2417873796200287</v>
      </c>
      <c r="AJ49" s="299">
        <v>0.67862014305606666</v>
      </c>
      <c r="AK49" s="299">
        <v>0.45440786914771664</v>
      </c>
      <c r="AL49" s="299">
        <v>0.29167372696005528</v>
      </c>
      <c r="AM49" s="299">
        <v>7.969385538621919E-2</v>
      </c>
      <c r="AN49" s="299">
        <v>0.23908156624030644</v>
      </c>
      <c r="AO49" s="301">
        <v>6.8221304712712136E-2</v>
      </c>
      <c r="AP49" s="256"/>
      <c r="AQ49" s="101"/>
      <c r="AR49" s="102"/>
      <c r="AS49" s="102"/>
      <c r="AT49" s="102"/>
      <c r="AU49" s="102"/>
      <c r="AV49" s="102"/>
      <c r="AW49" s="102"/>
      <c r="AX49" s="102"/>
    </row>
    <row r="50" spans="2:75" s="111" customFormat="1" ht="15">
      <c r="B50" s="399"/>
      <c r="C50" s="400"/>
      <c r="D50" s="94"/>
      <c r="E50" s="107"/>
      <c r="F50" s="96"/>
      <c r="G50" s="97" t="s">
        <v>190</v>
      </c>
      <c r="H50" s="219">
        <v>2</v>
      </c>
      <c r="I50" s="219">
        <v>3</v>
      </c>
      <c r="J50" s="219">
        <v>1</v>
      </c>
      <c r="K50" s="219">
        <v>3</v>
      </c>
      <c r="L50" s="219">
        <v>1</v>
      </c>
      <c r="M50" s="219">
        <v>2</v>
      </c>
      <c r="N50" s="219">
        <v>4</v>
      </c>
      <c r="O50" s="219">
        <v>4</v>
      </c>
      <c r="P50" s="219">
        <v>4</v>
      </c>
      <c r="Q50" s="219">
        <v>2</v>
      </c>
      <c r="R50" s="219">
        <v>3</v>
      </c>
      <c r="S50" s="219">
        <v>4</v>
      </c>
      <c r="T50" s="219">
        <v>4</v>
      </c>
      <c r="U50" s="219">
        <v>1</v>
      </c>
      <c r="V50" s="219">
        <v>4</v>
      </c>
      <c r="W50" s="219">
        <v>4</v>
      </c>
      <c r="X50" s="219">
        <v>2</v>
      </c>
      <c r="Y50" s="219">
        <v>2</v>
      </c>
      <c r="Z50" s="219">
        <v>1</v>
      </c>
      <c r="AA50" s="219">
        <v>2</v>
      </c>
      <c r="AB50" s="219">
        <v>1</v>
      </c>
      <c r="AC50" s="219">
        <v>4</v>
      </c>
      <c r="AD50" s="219">
        <v>1</v>
      </c>
      <c r="AE50" s="219">
        <v>2</v>
      </c>
      <c r="AF50" s="219">
        <v>1</v>
      </c>
      <c r="AG50" s="219">
        <v>4</v>
      </c>
      <c r="AH50" s="219">
        <v>3</v>
      </c>
      <c r="AI50" s="219">
        <v>3</v>
      </c>
      <c r="AJ50" s="219">
        <v>4</v>
      </c>
      <c r="AK50" s="219">
        <v>4</v>
      </c>
      <c r="AL50" s="219">
        <v>1</v>
      </c>
      <c r="AM50" s="219">
        <v>1</v>
      </c>
      <c r="AN50" s="219">
        <v>1</v>
      </c>
      <c r="AO50" s="249">
        <v>4</v>
      </c>
      <c r="AP50" s="304">
        <v>2.6367647058823529</v>
      </c>
      <c r="AQ50" s="101"/>
      <c r="AR50" s="102"/>
      <c r="AS50" s="102"/>
      <c r="AT50" s="102"/>
      <c r="AU50" s="102"/>
      <c r="AV50" s="102"/>
      <c r="AW50" s="102"/>
      <c r="AX50" s="102"/>
    </row>
    <row r="51" spans="2:75" s="111" customFormat="1">
      <c r="B51" s="399"/>
      <c r="C51" s="400"/>
      <c r="D51" s="94"/>
      <c r="E51" s="107"/>
      <c r="F51" s="96"/>
      <c r="G51" s="97" t="s">
        <v>191</v>
      </c>
      <c r="H51" s="193" t="str">
        <f t="shared" ref="H51:AP51" si="12">IF(H50="TDI","TDI",IF(H50&gt;3,"ST",IF(H50&gt;2,"T",IF(H50&gt;1,"S",IF(H50&gt;=0,"R")))))</f>
        <v>S</v>
      </c>
      <c r="I51" s="193" t="str">
        <f t="shared" si="12"/>
        <v>T</v>
      </c>
      <c r="J51" s="193" t="str">
        <f t="shared" si="12"/>
        <v>R</v>
      </c>
      <c r="K51" s="193" t="str">
        <f t="shared" si="12"/>
        <v>T</v>
      </c>
      <c r="L51" s="193" t="str">
        <f t="shared" si="12"/>
        <v>R</v>
      </c>
      <c r="M51" s="193" t="str">
        <f t="shared" si="12"/>
        <v>S</v>
      </c>
      <c r="N51" s="193" t="str">
        <f t="shared" si="12"/>
        <v>ST</v>
      </c>
      <c r="O51" s="193" t="str">
        <f t="shared" si="12"/>
        <v>ST</v>
      </c>
      <c r="P51" s="193" t="str">
        <f t="shared" si="12"/>
        <v>ST</v>
      </c>
      <c r="Q51" s="193" t="str">
        <f t="shared" si="12"/>
        <v>S</v>
      </c>
      <c r="R51" s="193" t="str">
        <f t="shared" si="12"/>
        <v>T</v>
      </c>
      <c r="S51" s="193" t="str">
        <f t="shared" si="12"/>
        <v>ST</v>
      </c>
      <c r="T51" s="193" t="str">
        <f t="shared" si="12"/>
        <v>ST</v>
      </c>
      <c r="U51" s="193" t="str">
        <f t="shared" si="12"/>
        <v>R</v>
      </c>
      <c r="V51" s="193" t="str">
        <f t="shared" si="12"/>
        <v>ST</v>
      </c>
      <c r="W51" s="193" t="str">
        <f t="shared" si="12"/>
        <v>ST</v>
      </c>
      <c r="X51" s="193" t="str">
        <f t="shared" si="12"/>
        <v>S</v>
      </c>
      <c r="Y51" s="193" t="str">
        <f t="shared" si="12"/>
        <v>S</v>
      </c>
      <c r="Z51" s="193" t="str">
        <f t="shared" si="12"/>
        <v>R</v>
      </c>
      <c r="AA51" s="193" t="str">
        <f t="shared" si="12"/>
        <v>S</v>
      </c>
      <c r="AB51" s="193" t="str">
        <f t="shared" si="12"/>
        <v>R</v>
      </c>
      <c r="AC51" s="193" t="str">
        <f t="shared" si="12"/>
        <v>ST</v>
      </c>
      <c r="AD51" s="193" t="str">
        <f t="shared" si="12"/>
        <v>R</v>
      </c>
      <c r="AE51" s="193" t="str">
        <f t="shared" si="12"/>
        <v>S</v>
      </c>
      <c r="AF51" s="193" t="str">
        <f t="shared" si="12"/>
        <v>R</v>
      </c>
      <c r="AG51" s="193" t="str">
        <f t="shared" si="12"/>
        <v>ST</v>
      </c>
      <c r="AH51" s="193" t="str">
        <f t="shared" si="12"/>
        <v>T</v>
      </c>
      <c r="AI51" s="194" t="str">
        <f t="shared" si="12"/>
        <v>T</v>
      </c>
      <c r="AJ51" s="193" t="str">
        <f t="shared" si="12"/>
        <v>ST</v>
      </c>
      <c r="AK51" s="193" t="str">
        <f t="shared" si="12"/>
        <v>ST</v>
      </c>
      <c r="AL51" s="193" t="str">
        <f t="shared" si="12"/>
        <v>R</v>
      </c>
      <c r="AM51" s="193" t="str">
        <f t="shared" si="12"/>
        <v>R</v>
      </c>
      <c r="AN51" s="193" t="str">
        <f t="shared" si="12"/>
        <v>R</v>
      </c>
      <c r="AO51" s="193" t="str">
        <f t="shared" si="12"/>
        <v>ST</v>
      </c>
      <c r="AP51" s="255" t="str">
        <f t="shared" si="12"/>
        <v>T</v>
      </c>
      <c r="AQ51" s="101"/>
      <c r="AR51" s="105">
        <f>COUNTIF(H51:AO51,"ST")</f>
        <v>12</v>
      </c>
      <c r="AS51" s="105">
        <f>COUNTIF(H51:AO51,"T")</f>
        <v>5</v>
      </c>
      <c r="AT51" s="105">
        <f>COUNTIF(H51:AO51,"S")</f>
        <v>7</v>
      </c>
      <c r="AU51" s="105">
        <f>COUNTIF(H51:AO51,"R")</f>
        <v>10</v>
      </c>
      <c r="AV51" s="105">
        <f>COUNTIF(H51:AO51,"TDI")</f>
        <v>0</v>
      </c>
      <c r="AW51" s="105">
        <f>COUNTIF(H51:AO51,"BUP")</f>
        <v>0</v>
      </c>
      <c r="AX51" s="105">
        <f>SUM(AR51:AW51)</f>
        <v>34</v>
      </c>
    </row>
    <row r="52" spans="2:75" s="111" customFormat="1" ht="24">
      <c r="B52" s="399"/>
      <c r="C52" s="400"/>
      <c r="D52" s="94">
        <f>+D49+1</f>
        <v>14</v>
      </c>
      <c r="E52" s="107" t="s">
        <v>91</v>
      </c>
      <c r="F52" s="96" t="s">
        <v>87</v>
      </c>
      <c r="G52" s="97" t="s">
        <v>189</v>
      </c>
      <c r="H52" s="299">
        <v>6.9403723359014329</v>
      </c>
      <c r="I52" s="299">
        <v>16.312901561786937</v>
      </c>
      <c r="J52" s="299">
        <v>32.131048839848667</v>
      </c>
      <c r="K52" s="299">
        <v>88.582312794963286</v>
      </c>
      <c r="L52" s="299">
        <v>14.979665026235331</v>
      </c>
      <c r="M52" s="299">
        <v>14.979665076650569</v>
      </c>
      <c r="N52" s="299">
        <v>88.582312790567968</v>
      </c>
      <c r="O52" s="299">
        <v>51.696839381983125</v>
      </c>
      <c r="P52" s="299">
        <v>9.2310439945655265</v>
      </c>
      <c r="Q52" s="299">
        <v>32.810629566094363</v>
      </c>
      <c r="R52" s="299">
        <v>10.681198251747945</v>
      </c>
      <c r="S52" s="299">
        <v>19.42010414526078</v>
      </c>
      <c r="T52" s="299">
        <v>25.872686308928699</v>
      </c>
      <c r="U52" s="299">
        <v>17.278994168559979</v>
      </c>
      <c r="V52" s="299">
        <v>17.278994165447831</v>
      </c>
      <c r="W52" s="299">
        <v>50.418426467573809</v>
      </c>
      <c r="X52" s="299">
        <v>50.418426473042423</v>
      </c>
      <c r="Y52" s="299">
        <v>10</v>
      </c>
      <c r="Z52" s="299">
        <v>15.605023169907156</v>
      </c>
      <c r="AA52" s="299">
        <v>9.8186887396161637</v>
      </c>
      <c r="AB52" s="299">
        <v>4.8861034227408267</v>
      </c>
      <c r="AC52" s="299">
        <v>42.823496371810833</v>
      </c>
      <c r="AD52" s="299">
        <v>15.701848136498997</v>
      </c>
      <c r="AE52" s="299">
        <v>10</v>
      </c>
      <c r="AF52" s="299">
        <v>48.634680439979114</v>
      </c>
      <c r="AG52" s="299">
        <v>48.634680458895104</v>
      </c>
      <c r="AH52" s="299">
        <v>29.045385681179457</v>
      </c>
      <c r="AI52" s="299">
        <v>9.4743422271353914</v>
      </c>
      <c r="AJ52" s="299">
        <v>37.419920814382458</v>
      </c>
      <c r="AK52" s="299">
        <v>8.3604130391520837</v>
      </c>
      <c r="AL52" s="299">
        <v>15.701848136498997</v>
      </c>
      <c r="AM52" s="299">
        <v>32.810629554078474</v>
      </c>
      <c r="AN52" s="299">
        <v>32.810629566094363</v>
      </c>
      <c r="AO52" s="301">
        <v>19.420104224327758</v>
      </c>
      <c r="AP52" s="256"/>
      <c r="AQ52" s="101"/>
      <c r="AR52" s="102"/>
      <c r="AS52" s="102"/>
      <c r="AT52" s="102"/>
      <c r="AU52" s="102"/>
      <c r="AV52" s="102"/>
      <c r="AW52" s="102"/>
      <c r="AX52" s="102"/>
    </row>
    <row r="53" spans="2:75" s="111" customFormat="1" ht="15">
      <c r="B53" s="399"/>
      <c r="C53" s="400"/>
      <c r="D53" s="94"/>
      <c r="E53" s="107"/>
      <c r="F53" s="96"/>
      <c r="G53" s="97" t="s">
        <v>190</v>
      </c>
      <c r="H53" s="219">
        <v>3</v>
      </c>
      <c r="I53" s="219">
        <v>1</v>
      </c>
      <c r="J53" s="219">
        <v>4</v>
      </c>
      <c r="K53" s="219">
        <v>3</v>
      </c>
      <c r="L53" s="219">
        <v>3</v>
      </c>
      <c r="M53" s="219">
        <v>4</v>
      </c>
      <c r="N53" s="219">
        <v>4</v>
      </c>
      <c r="O53" s="219">
        <v>4</v>
      </c>
      <c r="P53" s="219">
        <v>4</v>
      </c>
      <c r="Q53" s="219">
        <v>4</v>
      </c>
      <c r="R53" s="219">
        <v>3</v>
      </c>
      <c r="S53" s="219">
        <v>4</v>
      </c>
      <c r="T53" s="219">
        <v>4</v>
      </c>
      <c r="U53" s="219">
        <v>4</v>
      </c>
      <c r="V53" s="219">
        <v>2</v>
      </c>
      <c r="W53" s="219">
        <v>4</v>
      </c>
      <c r="X53" s="219">
        <v>4</v>
      </c>
      <c r="Y53" s="219">
        <v>2</v>
      </c>
      <c r="Z53" s="219">
        <v>4</v>
      </c>
      <c r="AA53" s="219">
        <v>4</v>
      </c>
      <c r="AB53" s="219">
        <v>4</v>
      </c>
      <c r="AC53" s="219">
        <v>4</v>
      </c>
      <c r="AD53" s="219">
        <v>4</v>
      </c>
      <c r="AE53" s="219">
        <v>2</v>
      </c>
      <c r="AF53" s="219">
        <v>4</v>
      </c>
      <c r="AG53" s="219">
        <v>4</v>
      </c>
      <c r="AH53" s="219">
        <v>4</v>
      </c>
      <c r="AI53" s="219">
        <v>1</v>
      </c>
      <c r="AJ53" s="219">
        <v>4</v>
      </c>
      <c r="AK53" s="219">
        <v>1</v>
      </c>
      <c r="AL53" s="219">
        <v>1</v>
      </c>
      <c r="AM53" s="219">
        <v>4</v>
      </c>
      <c r="AN53" s="219">
        <v>2</v>
      </c>
      <c r="AO53" s="249">
        <v>4</v>
      </c>
      <c r="AP53" s="257"/>
      <c r="AQ53" s="101"/>
      <c r="AR53" s="102"/>
      <c r="AS53" s="102"/>
      <c r="AT53" s="102"/>
      <c r="AU53" s="102"/>
      <c r="AV53" s="102"/>
      <c r="AW53" s="102"/>
      <c r="AX53" s="102"/>
      <c r="AY53" s="111">
        <v>1</v>
      </c>
      <c r="AZ53" s="111">
        <v>4</v>
      </c>
      <c r="BA53" s="111">
        <v>4</v>
      </c>
      <c r="BB53" s="111">
        <v>4</v>
      </c>
      <c r="BC53" s="111">
        <v>1</v>
      </c>
      <c r="BD53" s="111">
        <v>1</v>
      </c>
      <c r="BE53" s="111">
        <v>3</v>
      </c>
      <c r="BF53" s="111">
        <v>4</v>
      </c>
      <c r="BG53" s="111">
        <v>1</v>
      </c>
      <c r="BH53" s="111">
        <v>1</v>
      </c>
      <c r="BI53" s="111">
        <v>1</v>
      </c>
      <c r="BJ53" s="111">
        <v>1</v>
      </c>
      <c r="BK53" s="111">
        <v>1</v>
      </c>
      <c r="BL53" s="111">
        <v>2</v>
      </c>
      <c r="BM53" s="111">
        <v>1</v>
      </c>
      <c r="BN53" s="111">
        <v>2</v>
      </c>
      <c r="BO53" s="111">
        <v>2</v>
      </c>
      <c r="BP53" s="111">
        <v>3</v>
      </c>
      <c r="BQ53" s="111">
        <v>3</v>
      </c>
      <c r="BR53" s="111">
        <v>1</v>
      </c>
      <c r="BS53" s="111">
        <v>1</v>
      </c>
      <c r="BT53" s="111">
        <v>3</v>
      </c>
      <c r="BU53" s="111">
        <v>4</v>
      </c>
      <c r="BV53" s="111">
        <v>4</v>
      </c>
      <c r="BW53" s="111">
        <v>1</v>
      </c>
    </row>
    <row r="54" spans="2:75" s="111" customFormat="1">
      <c r="B54" s="399"/>
      <c r="C54" s="400"/>
      <c r="D54" s="94"/>
      <c r="E54" s="107"/>
      <c r="F54" s="96"/>
      <c r="G54" s="97" t="s">
        <v>191</v>
      </c>
      <c r="H54" s="193" t="str">
        <f t="shared" ref="H54:AO54" si="13">IF(H53="TDI","TDI",IF(H53&gt;3,"ST",IF(H53&gt;2,"T",IF(H53&gt;1,"S",IF(H53&gt;=0,"R")))))</f>
        <v>T</v>
      </c>
      <c r="I54" s="193" t="str">
        <f t="shared" si="13"/>
        <v>R</v>
      </c>
      <c r="J54" s="193" t="str">
        <f t="shared" si="13"/>
        <v>ST</v>
      </c>
      <c r="K54" s="193" t="str">
        <f t="shared" si="13"/>
        <v>T</v>
      </c>
      <c r="L54" s="193" t="str">
        <f t="shared" si="13"/>
        <v>T</v>
      </c>
      <c r="M54" s="193" t="str">
        <f t="shared" si="13"/>
        <v>ST</v>
      </c>
      <c r="N54" s="193" t="str">
        <f t="shared" si="13"/>
        <v>ST</v>
      </c>
      <c r="O54" s="193" t="str">
        <f t="shared" si="13"/>
        <v>ST</v>
      </c>
      <c r="P54" s="193" t="str">
        <f t="shared" si="13"/>
        <v>ST</v>
      </c>
      <c r="Q54" s="193" t="str">
        <f t="shared" si="13"/>
        <v>ST</v>
      </c>
      <c r="R54" s="193" t="str">
        <f t="shared" si="13"/>
        <v>T</v>
      </c>
      <c r="S54" s="193" t="str">
        <f t="shared" si="13"/>
        <v>ST</v>
      </c>
      <c r="T54" s="193" t="str">
        <f t="shared" si="13"/>
        <v>ST</v>
      </c>
      <c r="U54" s="193" t="str">
        <f t="shared" si="13"/>
        <v>ST</v>
      </c>
      <c r="V54" s="193" t="str">
        <f t="shared" si="13"/>
        <v>S</v>
      </c>
      <c r="W54" s="193" t="str">
        <f t="shared" si="13"/>
        <v>ST</v>
      </c>
      <c r="X54" s="193" t="str">
        <f t="shared" si="13"/>
        <v>ST</v>
      </c>
      <c r="Y54" s="193" t="str">
        <f t="shared" si="13"/>
        <v>S</v>
      </c>
      <c r="Z54" s="193" t="str">
        <f t="shared" si="13"/>
        <v>ST</v>
      </c>
      <c r="AA54" s="193" t="str">
        <f t="shared" si="13"/>
        <v>ST</v>
      </c>
      <c r="AB54" s="193" t="str">
        <f t="shared" si="13"/>
        <v>ST</v>
      </c>
      <c r="AC54" s="193" t="str">
        <f t="shared" si="13"/>
        <v>ST</v>
      </c>
      <c r="AD54" s="193" t="str">
        <f t="shared" si="13"/>
        <v>ST</v>
      </c>
      <c r="AE54" s="193" t="str">
        <f t="shared" si="13"/>
        <v>S</v>
      </c>
      <c r="AF54" s="193" t="str">
        <f t="shared" si="13"/>
        <v>ST</v>
      </c>
      <c r="AG54" s="193" t="str">
        <f t="shared" si="13"/>
        <v>ST</v>
      </c>
      <c r="AH54" s="193" t="str">
        <f t="shared" si="13"/>
        <v>ST</v>
      </c>
      <c r="AI54" s="194" t="str">
        <f t="shared" si="13"/>
        <v>R</v>
      </c>
      <c r="AJ54" s="193" t="str">
        <f t="shared" si="13"/>
        <v>ST</v>
      </c>
      <c r="AK54" s="193" t="str">
        <f t="shared" si="13"/>
        <v>R</v>
      </c>
      <c r="AL54" s="193" t="str">
        <f t="shared" si="13"/>
        <v>R</v>
      </c>
      <c r="AM54" s="193" t="str">
        <f t="shared" si="13"/>
        <v>ST</v>
      </c>
      <c r="AN54" s="193" t="str">
        <f t="shared" si="13"/>
        <v>S</v>
      </c>
      <c r="AO54" s="193" t="str">
        <f t="shared" si="13"/>
        <v>ST</v>
      </c>
      <c r="AP54" s="256"/>
      <c r="AQ54" s="101"/>
      <c r="AR54" s="105">
        <f>COUNTIF(H54:AO54,"ST")</f>
        <v>22</v>
      </c>
      <c r="AS54" s="105">
        <f>COUNTIF(H54:AO54,"T")</f>
        <v>4</v>
      </c>
      <c r="AT54" s="105">
        <f>COUNTIF(H54:AO54,"S")</f>
        <v>4</v>
      </c>
      <c r="AU54" s="105">
        <f>COUNTIF(H54:AO54,"R")</f>
        <v>4</v>
      </c>
      <c r="AV54" s="105">
        <f>COUNTIF(H54:AO54,"TDI")</f>
        <v>0</v>
      </c>
      <c r="AW54" s="105">
        <f>COUNTIF(H54:AO54,"BUP")</f>
        <v>0</v>
      </c>
      <c r="AX54" s="105">
        <f>SUM(AR54:AW54)</f>
        <v>34</v>
      </c>
    </row>
    <row r="55" spans="2:75" s="111" customFormat="1" ht="36">
      <c r="B55" s="399"/>
      <c r="C55" s="400"/>
      <c r="D55" s="94">
        <f>+D52+1</f>
        <v>15</v>
      </c>
      <c r="E55" s="107" t="s">
        <v>181</v>
      </c>
      <c r="F55" s="96" t="s">
        <v>87</v>
      </c>
      <c r="G55" s="97" t="s">
        <v>189</v>
      </c>
      <c r="H55" s="299">
        <v>0</v>
      </c>
      <c r="I55" s="299">
        <v>0.87232268977676697</v>
      </c>
      <c r="J55" s="299">
        <v>1.7566257948412034</v>
      </c>
      <c r="K55" s="299">
        <v>30.486022006277718</v>
      </c>
      <c r="L55" s="299">
        <v>0</v>
      </c>
      <c r="M55" s="299">
        <v>0.44834273841508326</v>
      </c>
      <c r="N55" s="299">
        <v>0</v>
      </c>
      <c r="O55" s="299">
        <v>0</v>
      </c>
      <c r="P55" s="299">
        <v>0.59073966497928421</v>
      </c>
      <c r="Q55" s="299" t="s">
        <v>193</v>
      </c>
      <c r="R55" s="299">
        <v>1.4617167708441767</v>
      </c>
      <c r="S55" s="299">
        <v>0</v>
      </c>
      <c r="T55" s="299">
        <v>2.3783404664824799</v>
      </c>
      <c r="U55" s="299">
        <v>0</v>
      </c>
      <c r="V55" s="299">
        <v>0.84274190903518598</v>
      </c>
      <c r="W55" s="299">
        <v>8.8176172136053506</v>
      </c>
      <c r="X55" s="299">
        <v>0</v>
      </c>
      <c r="Y55" s="299">
        <v>10</v>
      </c>
      <c r="Z55" s="299">
        <v>4.8243578694927819E-2</v>
      </c>
      <c r="AA55" s="299">
        <v>1.115279619237554</v>
      </c>
      <c r="AB55" s="299">
        <v>0</v>
      </c>
      <c r="AC55" s="299">
        <v>1.0822000329006363</v>
      </c>
      <c r="AD55" s="299">
        <v>8.0622444505752231</v>
      </c>
      <c r="AE55" s="299">
        <v>10</v>
      </c>
      <c r="AF55" s="299">
        <v>0</v>
      </c>
      <c r="AG55" s="299">
        <v>0.92556931973804579</v>
      </c>
      <c r="AH55" s="299">
        <v>2.1095809197890469</v>
      </c>
      <c r="AI55" s="299">
        <v>0.30634858128257436</v>
      </c>
      <c r="AJ55" s="299">
        <v>0</v>
      </c>
      <c r="AK55" s="299">
        <v>6.8154417823749345</v>
      </c>
      <c r="AL55" s="299">
        <v>0</v>
      </c>
      <c r="AM55" s="299">
        <v>2.9561403527928203</v>
      </c>
      <c r="AN55" s="299">
        <v>0</v>
      </c>
      <c r="AO55" s="301">
        <v>0</v>
      </c>
      <c r="AP55" s="256"/>
      <c r="AQ55" s="101"/>
      <c r="AR55" s="102"/>
      <c r="AS55" s="102"/>
      <c r="AT55" s="102"/>
      <c r="AU55" s="102"/>
      <c r="AV55" s="102"/>
      <c r="AW55" s="102"/>
      <c r="AX55" s="102"/>
    </row>
    <row r="56" spans="2:75" s="111" customFormat="1" ht="15">
      <c r="B56" s="399"/>
      <c r="C56" s="400"/>
      <c r="D56" s="94"/>
      <c r="E56" s="107"/>
      <c r="F56" s="96"/>
      <c r="G56" s="97" t="s">
        <v>190</v>
      </c>
      <c r="H56" s="219">
        <v>1</v>
      </c>
      <c r="I56" s="219">
        <v>1</v>
      </c>
      <c r="J56" s="219">
        <v>1</v>
      </c>
      <c r="K56" s="219">
        <v>3</v>
      </c>
      <c r="L56" s="219">
        <v>1</v>
      </c>
      <c r="M56" s="219">
        <v>1</v>
      </c>
      <c r="N56" s="219">
        <v>1</v>
      </c>
      <c r="O56" s="219">
        <v>1</v>
      </c>
      <c r="P56" s="219">
        <v>1</v>
      </c>
      <c r="Q56" s="219" t="s">
        <v>193</v>
      </c>
      <c r="R56" s="219">
        <v>1</v>
      </c>
      <c r="S56" s="219">
        <v>1</v>
      </c>
      <c r="T56" s="219">
        <v>1</v>
      </c>
      <c r="U56" s="219">
        <v>1</v>
      </c>
      <c r="V56" s="219">
        <v>1</v>
      </c>
      <c r="W56" s="219">
        <v>1</v>
      </c>
      <c r="X56" s="219">
        <v>1</v>
      </c>
      <c r="Y56" s="219">
        <v>2</v>
      </c>
      <c r="Z56" s="219">
        <v>1</v>
      </c>
      <c r="AA56" s="219">
        <v>1</v>
      </c>
      <c r="AB56" s="219">
        <v>1</v>
      </c>
      <c r="AC56" s="219">
        <v>1</v>
      </c>
      <c r="AD56" s="219">
        <v>4</v>
      </c>
      <c r="AE56" s="219">
        <v>2</v>
      </c>
      <c r="AF56" s="219">
        <v>1</v>
      </c>
      <c r="AG56" s="219">
        <v>1</v>
      </c>
      <c r="AH56" s="219">
        <v>1</v>
      </c>
      <c r="AI56" s="219">
        <v>1</v>
      </c>
      <c r="AJ56" s="219">
        <v>1</v>
      </c>
      <c r="AK56" s="219">
        <v>4</v>
      </c>
      <c r="AL56" s="219">
        <v>1</v>
      </c>
      <c r="AM56" s="219">
        <v>4</v>
      </c>
      <c r="AN56" s="219">
        <v>1</v>
      </c>
      <c r="AO56" s="249">
        <v>1</v>
      </c>
      <c r="AP56" s="257"/>
      <c r="AQ56" s="101"/>
      <c r="AR56" s="102"/>
      <c r="AS56" s="102"/>
      <c r="AT56" s="102"/>
      <c r="AU56" s="102"/>
      <c r="AV56" s="102"/>
      <c r="AW56" s="102"/>
      <c r="AX56" s="102"/>
    </row>
    <row r="57" spans="2:75" s="111" customFormat="1">
      <c r="B57" s="399"/>
      <c r="C57" s="400"/>
      <c r="D57" s="94"/>
      <c r="E57" s="107"/>
      <c r="F57" s="96"/>
      <c r="G57" s="97" t="s">
        <v>191</v>
      </c>
      <c r="H57" s="193" t="str">
        <f t="shared" ref="H57:AO57" si="14">IF(H56="TDI","TDI",IF(H56&gt;3,"ST",IF(H56&gt;2,"T",IF(H56&gt;1,"S",IF(H56&gt;=0,"R")))))</f>
        <v>R</v>
      </c>
      <c r="I57" s="193" t="str">
        <f t="shared" si="14"/>
        <v>R</v>
      </c>
      <c r="J57" s="193" t="str">
        <f t="shared" si="14"/>
        <v>R</v>
      </c>
      <c r="K57" s="193" t="str">
        <f t="shared" si="14"/>
        <v>T</v>
      </c>
      <c r="L57" s="193" t="str">
        <f t="shared" si="14"/>
        <v>R</v>
      </c>
      <c r="M57" s="193" t="str">
        <f t="shared" si="14"/>
        <v>R</v>
      </c>
      <c r="N57" s="193" t="str">
        <f t="shared" si="14"/>
        <v>R</v>
      </c>
      <c r="O57" s="193" t="str">
        <f t="shared" si="14"/>
        <v>R</v>
      </c>
      <c r="P57" s="193" t="str">
        <f t="shared" si="14"/>
        <v>R</v>
      </c>
      <c r="Q57" s="193" t="str">
        <f t="shared" si="14"/>
        <v>TDI</v>
      </c>
      <c r="R57" s="193" t="str">
        <f t="shared" si="14"/>
        <v>R</v>
      </c>
      <c r="S57" s="193" t="str">
        <f t="shared" si="14"/>
        <v>R</v>
      </c>
      <c r="T57" s="193" t="str">
        <f t="shared" si="14"/>
        <v>R</v>
      </c>
      <c r="U57" s="193" t="str">
        <f t="shared" si="14"/>
        <v>R</v>
      </c>
      <c r="V57" s="193" t="str">
        <f t="shared" si="14"/>
        <v>R</v>
      </c>
      <c r="W57" s="193" t="str">
        <f t="shared" si="14"/>
        <v>R</v>
      </c>
      <c r="X57" s="193" t="str">
        <f t="shared" si="14"/>
        <v>R</v>
      </c>
      <c r="Y57" s="193" t="str">
        <f t="shared" si="14"/>
        <v>S</v>
      </c>
      <c r="Z57" s="193" t="str">
        <f t="shared" si="14"/>
        <v>R</v>
      </c>
      <c r="AA57" s="193" t="str">
        <f t="shared" si="14"/>
        <v>R</v>
      </c>
      <c r="AB57" s="193" t="str">
        <f t="shared" si="14"/>
        <v>R</v>
      </c>
      <c r="AC57" s="193" t="str">
        <f t="shared" si="14"/>
        <v>R</v>
      </c>
      <c r="AD57" s="193" t="str">
        <f t="shared" si="14"/>
        <v>ST</v>
      </c>
      <c r="AE57" s="193" t="str">
        <f t="shared" si="14"/>
        <v>S</v>
      </c>
      <c r="AF57" s="193" t="str">
        <f t="shared" si="14"/>
        <v>R</v>
      </c>
      <c r="AG57" s="193" t="str">
        <f t="shared" si="14"/>
        <v>R</v>
      </c>
      <c r="AH57" s="193" t="str">
        <f t="shared" si="14"/>
        <v>R</v>
      </c>
      <c r="AI57" s="194" t="str">
        <f t="shared" si="14"/>
        <v>R</v>
      </c>
      <c r="AJ57" s="193" t="str">
        <f t="shared" si="14"/>
        <v>R</v>
      </c>
      <c r="AK57" s="193" t="str">
        <f t="shared" si="14"/>
        <v>ST</v>
      </c>
      <c r="AL57" s="193" t="str">
        <f t="shared" si="14"/>
        <v>R</v>
      </c>
      <c r="AM57" s="193" t="str">
        <f t="shared" si="14"/>
        <v>ST</v>
      </c>
      <c r="AN57" s="193" t="str">
        <f t="shared" si="14"/>
        <v>R</v>
      </c>
      <c r="AO57" s="193" t="str">
        <f t="shared" si="14"/>
        <v>R</v>
      </c>
      <c r="AP57" s="256"/>
      <c r="AQ57" s="101"/>
      <c r="AR57" s="105">
        <f>COUNTIF(H57:AO57,"ST")</f>
        <v>3</v>
      </c>
      <c r="AS57" s="105">
        <f>COUNTIF(H57:AO57,"T")</f>
        <v>1</v>
      </c>
      <c r="AT57" s="105">
        <f>COUNTIF(H57:AO57,"S")</f>
        <v>2</v>
      </c>
      <c r="AU57" s="105">
        <f>COUNTIF(H57:AO57,"R")</f>
        <v>27</v>
      </c>
      <c r="AV57" s="105">
        <f>COUNTIF(H57:AO57,"TDI")</f>
        <v>1</v>
      </c>
      <c r="AW57" s="105">
        <f>COUNTIF(H57:AO57,"BUP")</f>
        <v>0</v>
      </c>
      <c r="AX57" s="105">
        <f>SUM(AR57:AW57)</f>
        <v>34</v>
      </c>
    </row>
    <row r="58" spans="2:75" s="111" customFormat="1" ht="24">
      <c r="B58" s="399"/>
      <c r="C58" s="400"/>
      <c r="D58" s="94">
        <f>+D55+1</f>
        <v>16</v>
      </c>
      <c r="E58" s="107" t="s">
        <v>182</v>
      </c>
      <c r="F58" s="96" t="s">
        <v>87</v>
      </c>
      <c r="G58" s="97" t="s">
        <v>189</v>
      </c>
      <c r="H58" s="299">
        <v>0</v>
      </c>
      <c r="I58" s="299">
        <v>0.42572641511468767</v>
      </c>
      <c r="J58" s="299">
        <v>0.68387626175688032</v>
      </c>
      <c r="K58" s="299">
        <v>1.4752653416075596</v>
      </c>
      <c r="L58" s="299">
        <v>0</v>
      </c>
      <c r="M58" s="299">
        <v>0.2437783630164663</v>
      </c>
      <c r="N58" s="299">
        <v>0</v>
      </c>
      <c r="O58" s="299">
        <v>0</v>
      </c>
      <c r="P58" s="299">
        <v>0.24309776392287571</v>
      </c>
      <c r="Q58" s="299">
        <v>0</v>
      </c>
      <c r="R58" s="299">
        <v>0.68040045490253609</v>
      </c>
      <c r="S58" s="299">
        <v>0</v>
      </c>
      <c r="T58" s="299">
        <v>0.98417130880916404</v>
      </c>
      <c r="U58" s="299">
        <v>0</v>
      </c>
      <c r="V58" s="299">
        <v>0.39471480745223181</v>
      </c>
      <c r="W58" s="299">
        <v>2.8703163043305371</v>
      </c>
      <c r="X58" s="299">
        <v>0</v>
      </c>
      <c r="Y58" s="299">
        <v>10</v>
      </c>
      <c r="Z58" s="299">
        <v>2.8203806378443535E-2</v>
      </c>
      <c r="AA58" s="299">
        <v>0.57802700086123604</v>
      </c>
      <c r="AB58" s="299">
        <v>0</v>
      </c>
      <c r="AC58" s="299">
        <v>0.333517940462631</v>
      </c>
      <c r="AD58" s="299">
        <v>4.3458503121445506</v>
      </c>
      <c r="AE58" s="299">
        <v>10</v>
      </c>
      <c r="AF58" s="299">
        <v>0</v>
      </c>
      <c r="AG58" s="299">
        <v>0.26482386082658677</v>
      </c>
      <c r="AH58" s="299">
        <v>0.7696456893208703</v>
      </c>
      <c r="AI58" s="299">
        <v>8.4583110946199636E-2</v>
      </c>
      <c r="AJ58" s="299">
        <v>0</v>
      </c>
      <c r="AK58" s="299">
        <v>2.500209569907236</v>
      </c>
      <c r="AL58" s="299">
        <v>0</v>
      </c>
      <c r="AM58" s="299">
        <v>1.2195100929341509</v>
      </c>
      <c r="AN58" s="299">
        <v>0</v>
      </c>
      <c r="AO58" s="301">
        <v>0</v>
      </c>
      <c r="AP58" s="256"/>
      <c r="AQ58" s="101"/>
      <c r="AR58" s="102"/>
      <c r="AS58" s="102"/>
      <c r="AT58" s="102"/>
      <c r="AU58" s="102"/>
      <c r="AV58" s="102"/>
      <c r="AW58" s="102"/>
      <c r="AX58" s="102"/>
    </row>
    <row r="59" spans="2:75" s="111" customFormat="1" ht="15">
      <c r="B59" s="399"/>
      <c r="C59" s="400"/>
      <c r="D59" s="94"/>
      <c r="E59" s="107"/>
      <c r="F59" s="96"/>
      <c r="G59" s="97" t="s">
        <v>190</v>
      </c>
      <c r="H59" s="219">
        <v>1</v>
      </c>
      <c r="I59" s="219">
        <v>1</v>
      </c>
      <c r="J59" s="219">
        <v>1</v>
      </c>
      <c r="K59" s="219">
        <v>1</v>
      </c>
      <c r="L59" s="219">
        <v>1</v>
      </c>
      <c r="M59" s="219">
        <v>1</v>
      </c>
      <c r="N59" s="219">
        <v>1</v>
      </c>
      <c r="O59" s="219">
        <v>1</v>
      </c>
      <c r="P59" s="219">
        <v>1</v>
      </c>
      <c r="Q59" s="219">
        <v>1</v>
      </c>
      <c r="R59" s="219">
        <v>1</v>
      </c>
      <c r="S59" s="219">
        <v>1</v>
      </c>
      <c r="T59" s="219">
        <v>2</v>
      </c>
      <c r="U59" s="219">
        <v>1</v>
      </c>
      <c r="V59" s="219">
        <v>1</v>
      </c>
      <c r="W59" s="219">
        <v>1</v>
      </c>
      <c r="X59" s="219">
        <v>1</v>
      </c>
      <c r="Y59" s="219">
        <v>2</v>
      </c>
      <c r="Z59" s="219">
        <v>1</v>
      </c>
      <c r="AA59" s="219">
        <v>1</v>
      </c>
      <c r="AB59" s="219">
        <v>1</v>
      </c>
      <c r="AC59" s="219">
        <v>1</v>
      </c>
      <c r="AD59" s="219">
        <v>4</v>
      </c>
      <c r="AE59" s="219">
        <v>2</v>
      </c>
      <c r="AF59" s="219">
        <v>1</v>
      </c>
      <c r="AG59" s="219">
        <v>1</v>
      </c>
      <c r="AH59" s="219">
        <v>1</v>
      </c>
      <c r="AI59" s="219">
        <v>1</v>
      </c>
      <c r="AJ59" s="219">
        <v>1</v>
      </c>
      <c r="AK59" s="219">
        <v>2</v>
      </c>
      <c r="AL59" s="219">
        <v>1</v>
      </c>
      <c r="AM59" s="219">
        <v>4</v>
      </c>
      <c r="AN59" s="219">
        <v>1</v>
      </c>
      <c r="AO59" s="249">
        <v>1</v>
      </c>
      <c r="AP59" s="257"/>
      <c r="AQ59" s="101"/>
      <c r="AR59" s="102"/>
      <c r="AS59" s="102"/>
      <c r="AT59" s="102"/>
      <c r="AU59" s="102"/>
      <c r="AV59" s="102"/>
      <c r="AW59" s="102"/>
      <c r="AX59" s="102"/>
    </row>
    <row r="60" spans="2:75" s="111" customFormat="1">
      <c r="B60" s="399"/>
      <c r="C60" s="400"/>
      <c r="D60" s="94"/>
      <c r="E60" s="107"/>
      <c r="F60" s="96"/>
      <c r="G60" s="97" t="s">
        <v>191</v>
      </c>
      <c r="H60" s="193" t="str">
        <f t="shared" ref="H60:AO60" si="15">IF(H59="TDI","TDI",IF(H59&gt;3,"ST",IF(H59&gt;2,"T",IF(H59&gt;1,"S",IF(H59&gt;=0,"R")))))</f>
        <v>R</v>
      </c>
      <c r="I60" s="193" t="str">
        <f t="shared" si="15"/>
        <v>R</v>
      </c>
      <c r="J60" s="193" t="str">
        <f t="shared" si="15"/>
        <v>R</v>
      </c>
      <c r="K60" s="193" t="str">
        <f t="shared" si="15"/>
        <v>R</v>
      </c>
      <c r="L60" s="193" t="str">
        <f t="shared" si="15"/>
        <v>R</v>
      </c>
      <c r="M60" s="193" t="str">
        <f t="shared" si="15"/>
        <v>R</v>
      </c>
      <c r="N60" s="193" t="str">
        <f t="shared" si="15"/>
        <v>R</v>
      </c>
      <c r="O60" s="193" t="str">
        <f t="shared" si="15"/>
        <v>R</v>
      </c>
      <c r="P60" s="193" t="str">
        <f t="shared" si="15"/>
        <v>R</v>
      </c>
      <c r="Q60" s="193" t="str">
        <f t="shared" si="15"/>
        <v>R</v>
      </c>
      <c r="R60" s="193" t="str">
        <f t="shared" si="15"/>
        <v>R</v>
      </c>
      <c r="S60" s="193" t="str">
        <f t="shared" si="15"/>
        <v>R</v>
      </c>
      <c r="T60" s="193" t="str">
        <f t="shared" si="15"/>
        <v>S</v>
      </c>
      <c r="U60" s="193" t="str">
        <f t="shared" si="15"/>
        <v>R</v>
      </c>
      <c r="V60" s="193" t="str">
        <f t="shared" si="15"/>
        <v>R</v>
      </c>
      <c r="W60" s="193" t="str">
        <f t="shared" si="15"/>
        <v>R</v>
      </c>
      <c r="X60" s="193" t="str">
        <f t="shared" si="15"/>
        <v>R</v>
      </c>
      <c r="Y60" s="193" t="str">
        <f t="shared" si="15"/>
        <v>S</v>
      </c>
      <c r="Z60" s="193" t="str">
        <f t="shared" si="15"/>
        <v>R</v>
      </c>
      <c r="AA60" s="193" t="str">
        <f t="shared" si="15"/>
        <v>R</v>
      </c>
      <c r="AB60" s="193" t="str">
        <f t="shared" si="15"/>
        <v>R</v>
      </c>
      <c r="AC60" s="193" t="str">
        <f t="shared" si="15"/>
        <v>R</v>
      </c>
      <c r="AD60" s="193" t="str">
        <f t="shared" si="15"/>
        <v>ST</v>
      </c>
      <c r="AE60" s="193" t="str">
        <f t="shared" si="15"/>
        <v>S</v>
      </c>
      <c r="AF60" s="193" t="str">
        <f t="shared" si="15"/>
        <v>R</v>
      </c>
      <c r="AG60" s="193" t="str">
        <f t="shared" si="15"/>
        <v>R</v>
      </c>
      <c r="AH60" s="193" t="str">
        <f t="shared" si="15"/>
        <v>R</v>
      </c>
      <c r="AI60" s="194" t="str">
        <f t="shared" si="15"/>
        <v>R</v>
      </c>
      <c r="AJ60" s="193" t="str">
        <f t="shared" si="15"/>
        <v>R</v>
      </c>
      <c r="AK60" s="193" t="str">
        <f t="shared" si="15"/>
        <v>S</v>
      </c>
      <c r="AL60" s="193" t="str">
        <f t="shared" si="15"/>
        <v>R</v>
      </c>
      <c r="AM60" s="193" t="str">
        <f t="shared" si="15"/>
        <v>ST</v>
      </c>
      <c r="AN60" s="193" t="str">
        <f t="shared" si="15"/>
        <v>R</v>
      </c>
      <c r="AO60" s="193" t="str">
        <f t="shared" si="15"/>
        <v>R</v>
      </c>
      <c r="AP60" s="256"/>
      <c r="AQ60" s="101"/>
      <c r="AR60" s="105">
        <f>COUNTIF(H60:AO60,"ST")</f>
        <v>2</v>
      </c>
      <c r="AS60" s="105">
        <f>COUNTIF(H60:AO60,"T")</f>
        <v>0</v>
      </c>
      <c r="AT60" s="105">
        <f>COUNTIF(H60:AO60,"S")</f>
        <v>4</v>
      </c>
      <c r="AU60" s="105">
        <f>COUNTIF(H60:AO60,"R")</f>
        <v>28</v>
      </c>
      <c r="AV60" s="105">
        <f>COUNTIF(H60:AO60,"TDI")</f>
        <v>0</v>
      </c>
      <c r="AW60" s="105">
        <f>COUNTIF(H60:AO60,"BUP")</f>
        <v>0</v>
      </c>
      <c r="AX60" s="105">
        <f>SUM(AR60:AW60)</f>
        <v>34</v>
      </c>
    </row>
    <row r="61" spans="2:75" s="195" customFormat="1" ht="24">
      <c r="B61" s="399"/>
      <c r="C61" s="400"/>
      <c r="D61" s="106">
        <v>17</v>
      </c>
      <c r="E61" s="107" t="s">
        <v>183</v>
      </c>
      <c r="F61" s="114" t="s">
        <v>283</v>
      </c>
      <c r="G61" s="108" t="s">
        <v>189</v>
      </c>
      <c r="H61" s="299">
        <v>3</v>
      </c>
      <c r="I61" s="299">
        <v>3</v>
      </c>
      <c r="J61" s="299">
        <v>3</v>
      </c>
      <c r="K61" s="299">
        <v>3</v>
      </c>
      <c r="L61" s="299">
        <v>3</v>
      </c>
      <c r="M61" s="299">
        <v>3</v>
      </c>
      <c r="N61" s="299">
        <v>3</v>
      </c>
      <c r="O61" s="299">
        <v>3</v>
      </c>
      <c r="P61" s="299">
        <v>3</v>
      </c>
      <c r="Q61" s="299">
        <v>3</v>
      </c>
      <c r="R61" s="299">
        <v>3</v>
      </c>
      <c r="S61" s="299">
        <v>3</v>
      </c>
      <c r="T61" s="299">
        <v>3</v>
      </c>
      <c r="U61" s="299">
        <v>3</v>
      </c>
      <c r="V61" s="299">
        <v>3</v>
      </c>
      <c r="W61" s="299">
        <v>3</v>
      </c>
      <c r="X61" s="299">
        <v>3</v>
      </c>
      <c r="Y61" s="299">
        <v>3</v>
      </c>
      <c r="Z61" s="299">
        <v>3</v>
      </c>
      <c r="AA61" s="299">
        <v>3</v>
      </c>
      <c r="AB61" s="299">
        <v>3</v>
      </c>
      <c r="AC61" s="299">
        <v>3</v>
      </c>
      <c r="AD61" s="299">
        <v>2</v>
      </c>
      <c r="AE61" s="299">
        <v>3</v>
      </c>
      <c r="AF61" s="299">
        <v>3</v>
      </c>
      <c r="AG61" s="299">
        <v>3</v>
      </c>
      <c r="AH61" s="299">
        <v>2</v>
      </c>
      <c r="AI61" s="299">
        <v>3</v>
      </c>
      <c r="AJ61" s="299">
        <v>3</v>
      </c>
      <c r="AK61" s="299">
        <v>2</v>
      </c>
      <c r="AL61" s="299">
        <v>2</v>
      </c>
      <c r="AM61" s="299">
        <v>3</v>
      </c>
      <c r="AN61" s="299">
        <v>3</v>
      </c>
      <c r="AO61" s="301">
        <v>3</v>
      </c>
      <c r="AP61" s="256"/>
      <c r="AQ61" s="101"/>
      <c r="AR61" s="102"/>
      <c r="AS61" s="102"/>
      <c r="AT61" s="102"/>
      <c r="AU61" s="102"/>
      <c r="AV61" s="102"/>
      <c r="AW61" s="102"/>
      <c r="AX61" s="102"/>
    </row>
    <row r="62" spans="2:75" s="111" customFormat="1" ht="24">
      <c r="B62" s="399"/>
      <c r="C62" s="400"/>
      <c r="D62" s="115"/>
      <c r="E62" s="116" t="s">
        <v>184</v>
      </c>
      <c r="F62" s="96" t="s">
        <v>126</v>
      </c>
      <c r="G62" s="110"/>
      <c r="H62" s="103"/>
      <c r="I62" s="103"/>
      <c r="J62" s="103"/>
      <c r="K62" s="103"/>
      <c r="L62" s="103"/>
      <c r="M62" s="103"/>
      <c r="N62" s="103"/>
      <c r="O62" s="103"/>
      <c r="P62" s="103"/>
      <c r="Q62" s="103"/>
      <c r="R62" s="103"/>
      <c r="S62" s="103"/>
      <c r="T62" s="103"/>
      <c r="U62" s="103"/>
      <c r="V62" s="103"/>
      <c r="W62" s="103"/>
      <c r="X62" s="103"/>
      <c r="Y62" s="103"/>
      <c r="Z62" s="103"/>
      <c r="AA62" s="103"/>
      <c r="AB62" s="103"/>
      <c r="AC62" s="103"/>
      <c r="AD62" s="103"/>
      <c r="AE62" s="103"/>
      <c r="AF62" s="103"/>
      <c r="AG62" s="103"/>
      <c r="AH62" s="103"/>
      <c r="AI62" s="143"/>
      <c r="AJ62" s="103"/>
      <c r="AK62" s="103"/>
      <c r="AL62" s="103"/>
      <c r="AM62" s="103"/>
      <c r="AN62" s="103"/>
      <c r="AO62" s="103"/>
      <c r="AP62" s="256"/>
      <c r="AQ62" s="101"/>
      <c r="AR62" s="102"/>
      <c r="AS62" s="102"/>
      <c r="AT62" s="102"/>
      <c r="AU62" s="102"/>
      <c r="AV62" s="102"/>
      <c r="AW62" s="102"/>
      <c r="AX62" s="102"/>
    </row>
    <row r="63" spans="2:75" s="111" customFormat="1" ht="24">
      <c r="B63" s="399"/>
      <c r="C63" s="400"/>
      <c r="D63" s="115"/>
      <c r="E63" s="116" t="s">
        <v>185</v>
      </c>
      <c r="F63" s="96" t="s">
        <v>126</v>
      </c>
      <c r="G63" s="110"/>
      <c r="H63" s="99"/>
      <c r="I63" s="104"/>
      <c r="J63" s="99"/>
      <c r="K63" s="98"/>
      <c r="L63" s="99"/>
      <c r="M63" s="99"/>
      <c r="N63" s="99"/>
      <c r="O63" s="99"/>
      <c r="P63" s="99"/>
      <c r="Q63" s="98"/>
      <c r="R63" s="99"/>
      <c r="S63" s="98"/>
      <c r="T63" s="104"/>
      <c r="U63" s="99"/>
      <c r="V63" s="99"/>
      <c r="W63" s="99"/>
      <c r="X63" s="99"/>
      <c r="Y63" s="99"/>
      <c r="Z63" s="100"/>
      <c r="AA63" s="104"/>
      <c r="AB63" s="98"/>
      <c r="AC63" s="99"/>
      <c r="AD63" s="99"/>
      <c r="AE63" s="99"/>
      <c r="AF63" s="99"/>
      <c r="AG63" s="98"/>
      <c r="AH63" s="99"/>
      <c r="AI63" s="144"/>
      <c r="AJ63" s="99"/>
      <c r="AK63" s="99"/>
      <c r="AL63" s="99"/>
      <c r="AM63" s="98"/>
      <c r="AN63" s="99"/>
      <c r="AO63" s="99"/>
      <c r="AP63" s="256"/>
      <c r="AQ63" s="101"/>
      <c r="AR63" s="102"/>
      <c r="AS63" s="102"/>
      <c r="AT63" s="102"/>
      <c r="AU63" s="102"/>
      <c r="AV63" s="102"/>
      <c r="AW63" s="102"/>
      <c r="AX63" s="102"/>
    </row>
    <row r="64" spans="2:75" s="111" customFormat="1" ht="24">
      <c r="B64" s="399"/>
      <c r="C64" s="400"/>
      <c r="D64" s="115"/>
      <c r="E64" s="116" t="s">
        <v>186</v>
      </c>
      <c r="F64" s="96" t="s">
        <v>126</v>
      </c>
      <c r="G64" s="105"/>
      <c r="H64" s="99"/>
      <c r="I64" s="104"/>
      <c r="J64" s="99"/>
      <c r="K64" s="98"/>
      <c r="L64" s="99"/>
      <c r="M64" s="99"/>
      <c r="N64" s="99"/>
      <c r="O64" s="99"/>
      <c r="P64" s="99"/>
      <c r="Q64" s="98"/>
      <c r="R64" s="99"/>
      <c r="S64" s="98"/>
      <c r="T64" s="104"/>
      <c r="U64" s="99"/>
      <c r="V64" s="99"/>
      <c r="W64" s="99"/>
      <c r="X64" s="99"/>
      <c r="Y64" s="99"/>
      <c r="Z64" s="100"/>
      <c r="AA64" s="104"/>
      <c r="AB64" s="98"/>
      <c r="AC64" s="99"/>
      <c r="AD64" s="99"/>
      <c r="AE64" s="99"/>
      <c r="AF64" s="99"/>
      <c r="AG64" s="98"/>
      <c r="AH64" s="99"/>
      <c r="AI64" s="144"/>
      <c r="AJ64" s="99"/>
      <c r="AK64" s="99"/>
      <c r="AL64" s="99"/>
      <c r="AM64" s="98"/>
      <c r="AN64" s="99"/>
      <c r="AO64" s="99"/>
      <c r="AP64" s="256"/>
      <c r="AQ64" s="101"/>
      <c r="AR64" s="102"/>
      <c r="AS64" s="102"/>
      <c r="AT64" s="102"/>
      <c r="AU64" s="102"/>
      <c r="AV64" s="102"/>
      <c r="AW64" s="102"/>
      <c r="AX64" s="102"/>
    </row>
    <row r="65" spans="2:50" s="111" customFormat="1" ht="14.25">
      <c r="B65" s="117"/>
      <c r="C65" s="118"/>
      <c r="D65" s="115"/>
      <c r="E65" s="116"/>
      <c r="F65" s="96"/>
      <c r="G65" s="97" t="s">
        <v>190</v>
      </c>
      <c r="H65" s="220">
        <v>4</v>
      </c>
      <c r="I65" s="220">
        <v>4</v>
      </c>
      <c r="J65" s="220">
        <v>4</v>
      </c>
      <c r="K65" s="220">
        <v>4</v>
      </c>
      <c r="L65" s="220">
        <v>4</v>
      </c>
      <c r="M65" s="220">
        <v>4</v>
      </c>
      <c r="N65" s="220">
        <v>4</v>
      </c>
      <c r="O65" s="220">
        <v>4</v>
      </c>
      <c r="P65" s="220">
        <v>4</v>
      </c>
      <c r="Q65" s="220">
        <v>4</v>
      </c>
      <c r="R65" s="220">
        <v>4</v>
      </c>
      <c r="S65" s="220">
        <v>4</v>
      </c>
      <c r="T65" s="220">
        <v>4</v>
      </c>
      <c r="U65" s="220">
        <v>4</v>
      </c>
      <c r="V65" s="220">
        <v>4</v>
      </c>
      <c r="W65" s="220">
        <v>4</v>
      </c>
      <c r="X65" s="220">
        <v>4</v>
      </c>
      <c r="Y65" s="220">
        <v>4</v>
      </c>
      <c r="Z65" s="220">
        <v>4</v>
      </c>
      <c r="AA65" s="220">
        <v>4</v>
      </c>
      <c r="AB65" s="220">
        <v>4</v>
      </c>
      <c r="AC65" s="220">
        <v>4</v>
      </c>
      <c r="AD65" s="220">
        <v>3</v>
      </c>
      <c r="AE65" s="220">
        <v>4</v>
      </c>
      <c r="AF65" s="220">
        <v>4</v>
      </c>
      <c r="AG65" s="220">
        <v>4</v>
      </c>
      <c r="AH65" s="220">
        <v>3</v>
      </c>
      <c r="AI65" s="220">
        <v>4</v>
      </c>
      <c r="AJ65" s="220">
        <v>4</v>
      </c>
      <c r="AK65" s="220">
        <v>3</v>
      </c>
      <c r="AL65" s="220">
        <v>3</v>
      </c>
      <c r="AM65" s="220">
        <v>4</v>
      </c>
      <c r="AN65" s="220">
        <v>4</v>
      </c>
      <c r="AO65" s="249">
        <v>4</v>
      </c>
      <c r="AP65" s="257"/>
      <c r="AQ65" s="101"/>
      <c r="AR65" s="102"/>
      <c r="AS65" s="102"/>
      <c r="AT65" s="102"/>
      <c r="AU65" s="102"/>
      <c r="AV65" s="102"/>
      <c r="AW65" s="102"/>
      <c r="AX65" s="102"/>
    </row>
    <row r="66" spans="2:50" s="111" customFormat="1">
      <c r="B66" s="117"/>
      <c r="C66" s="118"/>
      <c r="D66" s="115"/>
      <c r="E66" s="116"/>
      <c r="F66" s="96"/>
      <c r="G66" s="97" t="s">
        <v>191</v>
      </c>
      <c r="H66" s="193" t="str">
        <f t="shared" ref="H66:AO66" si="16">IF(H65="TDI","TDI",IF(H65&gt;3,"ST",IF(H65&gt;2,"T",IF(H65&gt;1,"S",IF(H65&gt;=0,"R")))))</f>
        <v>ST</v>
      </c>
      <c r="I66" s="193" t="str">
        <f t="shared" si="16"/>
        <v>ST</v>
      </c>
      <c r="J66" s="193" t="str">
        <f t="shared" si="16"/>
        <v>ST</v>
      </c>
      <c r="K66" s="193" t="str">
        <f t="shared" si="16"/>
        <v>ST</v>
      </c>
      <c r="L66" s="193" t="str">
        <f t="shared" si="16"/>
        <v>ST</v>
      </c>
      <c r="M66" s="193" t="str">
        <f t="shared" si="16"/>
        <v>ST</v>
      </c>
      <c r="N66" s="193" t="str">
        <f t="shared" si="16"/>
        <v>ST</v>
      </c>
      <c r="O66" s="193" t="str">
        <f t="shared" si="16"/>
        <v>ST</v>
      </c>
      <c r="P66" s="193" t="str">
        <f t="shared" si="16"/>
        <v>ST</v>
      </c>
      <c r="Q66" s="193" t="str">
        <f t="shared" si="16"/>
        <v>ST</v>
      </c>
      <c r="R66" s="193" t="str">
        <f t="shared" si="16"/>
        <v>ST</v>
      </c>
      <c r="S66" s="193" t="str">
        <f t="shared" si="16"/>
        <v>ST</v>
      </c>
      <c r="T66" s="193" t="str">
        <f t="shared" si="16"/>
        <v>ST</v>
      </c>
      <c r="U66" s="193" t="str">
        <f t="shared" si="16"/>
        <v>ST</v>
      </c>
      <c r="V66" s="193" t="str">
        <f t="shared" si="16"/>
        <v>ST</v>
      </c>
      <c r="W66" s="193" t="str">
        <f t="shared" si="16"/>
        <v>ST</v>
      </c>
      <c r="X66" s="193" t="str">
        <f t="shared" si="16"/>
        <v>ST</v>
      </c>
      <c r="Y66" s="193" t="str">
        <f t="shared" si="16"/>
        <v>ST</v>
      </c>
      <c r="Z66" s="193" t="str">
        <f t="shared" si="16"/>
        <v>ST</v>
      </c>
      <c r="AA66" s="193" t="str">
        <f t="shared" si="16"/>
        <v>ST</v>
      </c>
      <c r="AB66" s="193" t="str">
        <f t="shared" si="16"/>
        <v>ST</v>
      </c>
      <c r="AC66" s="193" t="str">
        <f t="shared" si="16"/>
        <v>ST</v>
      </c>
      <c r="AD66" s="193" t="str">
        <f t="shared" si="16"/>
        <v>T</v>
      </c>
      <c r="AE66" s="193" t="str">
        <f t="shared" si="16"/>
        <v>ST</v>
      </c>
      <c r="AF66" s="193" t="str">
        <f t="shared" si="16"/>
        <v>ST</v>
      </c>
      <c r="AG66" s="193" t="str">
        <f t="shared" si="16"/>
        <v>ST</v>
      </c>
      <c r="AH66" s="193" t="str">
        <f t="shared" si="16"/>
        <v>T</v>
      </c>
      <c r="AI66" s="194" t="str">
        <f t="shared" si="16"/>
        <v>ST</v>
      </c>
      <c r="AJ66" s="193" t="str">
        <f t="shared" si="16"/>
        <v>ST</v>
      </c>
      <c r="AK66" s="193" t="str">
        <f t="shared" si="16"/>
        <v>T</v>
      </c>
      <c r="AL66" s="193" t="str">
        <f t="shared" si="16"/>
        <v>T</v>
      </c>
      <c r="AM66" s="193" t="str">
        <f t="shared" si="16"/>
        <v>ST</v>
      </c>
      <c r="AN66" s="193" t="str">
        <f t="shared" si="16"/>
        <v>ST</v>
      </c>
      <c r="AO66" s="193" t="str">
        <f t="shared" si="16"/>
        <v>ST</v>
      </c>
      <c r="AP66" s="256"/>
      <c r="AQ66" s="101"/>
      <c r="AR66" s="105">
        <f>COUNTIF(H66:AO66,"ST")</f>
        <v>30</v>
      </c>
      <c r="AS66" s="105">
        <f>COUNTIF(H66:AO66,"T")</f>
        <v>4</v>
      </c>
      <c r="AT66" s="105">
        <f>COUNTIF(H66:AO66,"S")</f>
        <v>0</v>
      </c>
      <c r="AU66" s="105">
        <f>COUNTIF(H66:AO66,"R")</f>
        <v>0</v>
      </c>
      <c r="AV66" s="105">
        <f>COUNTIF(H66:AO66,"TDI")</f>
        <v>0</v>
      </c>
      <c r="AW66" s="105">
        <f>COUNTIF(H66:AO66,"BUP")</f>
        <v>0</v>
      </c>
      <c r="AX66" s="105">
        <f>SUM(AR66:AW66)</f>
        <v>34</v>
      </c>
    </row>
    <row r="67" spans="2:50" s="195" customFormat="1" ht="24">
      <c r="B67" s="399" t="s">
        <v>72</v>
      </c>
      <c r="C67" s="400" t="s">
        <v>73</v>
      </c>
      <c r="D67" s="106">
        <f>+D61+1</f>
        <v>18</v>
      </c>
      <c r="E67" s="107" t="s">
        <v>196</v>
      </c>
      <c r="F67" s="96" t="s">
        <v>282</v>
      </c>
      <c r="G67" s="108" t="s">
        <v>189</v>
      </c>
      <c r="H67" s="299" t="s">
        <v>436</v>
      </c>
      <c r="I67" s="299" t="s">
        <v>436</v>
      </c>
      <c r="J67" s="299" t="s">
        <v>436</v>
      </c>
      <c r="K67" s="299" t="s">
        <v>436</v>
      </c>
      <c r="L67" s="299" t="s">
        <v>436</v>
      </c>
      <c r="M67" s="299" t="s">
        <v>436</v>
      </c>
      <c r="N67" s="299" t="s">
        <v>436</v>
      </c>
      <c r="O67" s="299" t="s">
        <v>436</v>
      </c>
      <c r="P67" s="299" t="s">
        <v>436</v>
      </c>
      <c r="Q67" s="299" t="s">
        <v>446</v>
      </c>
      <c r="R67" s="299" t="s">
        <v>436</v>
      </c>
      <c r="S67" s="299" t="s">
        <v>436</v>
      </c>
      <c r="T67" s="299" t="s">
        <v>436</v>
      </c>
      <c r="U67" s="299" t="s">
        <v>436</v>
      </c>
      <c r="V67" s="299" t="s">
        <v>436</v>
      </c>
      <c r="W67" s="299" t="s">
        <v>436</v>
      </c>
      <c r="X67" s="299" t="s">
        <v>436</v>
      </c>
      <c r="Y67" s="299" t="s">
        <v>436</v>
      </c>
      <c r="Z67" s="299" t="s">
        <v>436</v>
      </c>
      <c r="AA67" s="299" t="s">
        <v>436</v>
      </c>
      <c r="AB67" s="299" t="s">
        <v>436</v>
      </c>
      <c r="AC67" s="299" t="s">
        <v>436</v>
      </c>
      <c r="AD67" s="299" t="s">
        <v>446</v>
      </c>
      <c r="AE67" s="299" t="s">
        <v>436</v>
      </c>
      <c r="AF67" s="299" t="s">
        <v>436</v>
      </c>
      <c r="AG67" s="299" t="s">
        <v>436</v>
      </c>
      <c r="AH67" s="299" t="s">
        <v>436</v>
      </c>
      <c r="AI67" s="299" t="s">
        <v>436</v>
      </c>
      <c r="AJ67" s="299" t="s">
        <v>446</v>
      </c>
      <c r="AK67" s="299" t="s">
        <v>446</v>
      </c>
      <c r="AL67" s="299" t="s">
        <v>446</v>
      </c>
      <c r="AM67" s="299" t="s">
        <v>436</v>
      </c>
      <c r="AN67" s="299" t="s">
        <v>436</v>
      </c>
      <c r="AO67" s="301" t="s">
        <v>436</v>
      </c>
      <c r="AP67" s="256"/>
      <c r="AQ67" s="101"/>
      <c r="AR67" s="102"/>
      <c r="AS67" s="102"/>
      <c r="AT67" s="102"/>
      <c r="AU67" s="102"/>
      <c r="AV67" s="102"/>
      <c r="AW67" s="102"/>
      <c r="AX67" s="102"/>
    </row>
    <row r="68" spans="2:50" s="111" customFormat="1" ht="14.25">
      <c r="B68" s="399"/>
      <c r="C68" s="400"/>
      <c r="D68" s="94"/>
      <c r="E68" s="107"/>
      <c r="F68" s="96"/>
      <c r="G68" s="97" t="s">
        <v>190</v>
      </c>
      <c r="H68" s="220">
        <v>4</v>
      </c>
      <c r="I68" s="220">
        <v>4</v>
      </c>
      <c r="J68" s="220">
        <v>4</v>
      </c>
      <c r="K68" s="220">
        <v>4</v>
      </c>
      <c r="L68" s="220">
        <v>4</v>
      </c>
      <c r="M68" s="220">
        <v>4</v>
      </c>
      <c r="N68" s="220">
        <v>4</v>
      </c>
      <c r="O68" s="220">
        <v>4</v>
      </c>
      <c r="P68" s="220">
        <v>4</v>
      </c>
      <c r="Q68" s="220">
        <v>1</v>
      </c>
      <c r="R68" s="220">
        <v>4</v>
      </c>
      <c r="S68" s="220">
        <v>4</v>
      </c>
      <c r="T68" s="220">
        <v>4</v>
      </c>
      <c r="U68" s="220">
        <v>4</v>
      </c>
      <c r="V68" s="220">
        <v>4</v>
      </c>
      <c r="W68" s="220">
        <v>4</v>
      </c>
      <c r="X68" s="220">
        <v>4</v>
      </c>
      <c r="Y68" s="220">
        <v>4</v>
      </c>
      <c r="Z68" s="220">
        <v>4</v>
      </c>
      <c r="AA68" s="220">
        <v>4</v>
      </c>
      <c r="AB68" s="220">
        <v>4</v>
      </c>
      <c r="AC68" s="220">
        <v>4</v>
      </c>
      <c r="AD68" s="220">
        <v>1</v>
      </c>
      <c r="AE68" s="220">
        <v>4</v>
      </c>
      <c r="AF68" s="220">
        <v>4</v>
      </c>
      <c r="AG68" s="220">
        <v>4</v>
      </c>
      <c r="AH68" s="220">
        <v>4</v>
      </c>
      <c r="AI68" s="220">
        <v>4</v>
      </c>
      <c r="AJ68" s="220">
        <v>1</v>
      </c>
      <c r="AK68" s="220">
        <v>1</v>
      </c>
      <c r="AL68" s="220">
        <v>1</v>
      </c>
      <c r="AM68" s="220">
        <v>4</v>
      </c>
      <c r="AN68" s="220">
        <v>4</v>
      </c>
      <c r="AO68" s="249">
        <v>4</v>
      </c>
      <c r="AP68" s="304">
        <v>3.7794117647058822</v>
      </c>
      <c r="AQ68" s="101"/>
      <c r="AR68" s="102"/>
      <c r="AS68" s="102"/>
      <c r="AT68" s="102"/>
      <c r="AU68" s="102"/>
      <c r="AV68" s="102"/>
      <c r="AW68" s="102"/>
      <c r="AX68" s="102"/>
    </row>
    <row r="69" spans="2:50" s="111" customFormat="1">
      <c r="B69" s="399"/>
      <c r="C69" s="400"/>
      <c r="D69" s="94"/>
      <c r="E69" s="107"/>
      <c r="F69" s="96"/>
      <c r="G69" s="97" t="s">
        <v>191</v>
      </c>
      <c r="H69" s="193" t="str">
        <f t="shared" ref="H69:AP69" si="17">IF(H68="TDI","TDI",IF(H68&gt;3,"ST",IF(H68&gt;2,"T",IF(H68&gt;1,"S",IF(H68&gt;=0,"R")))))</f>
        <v>ST</v>
      </c>
      <c r="I69" s="193" t="str">
        <f t="shared" si="17"/>
        <v>ST</v>
      </c>
      <c r="J69" s="193" t="str">
        <f t="shared" si="17"/>
        <v>ST</v>
      </c>
      <c r="K69" s="193" t="str">
        <f t="shared" si="17"/>
        <v>ST</v>
      </c>
      <c r="L69" s="193" t="str">
        <f t="shared" si="17"/>
        <v>ST</v>
      </c>
      <c r="M69" s="193" t="str">
        <f t="shared" si="17"/>
        <v>ST</v>
      </c>
      <c r="N69" s="193" t="str">
        <f t="shared" si="17"/>
        <v>ST</v>
      </c>
      <c r="O69" s="193" t="str">
        <f t="shared" si="17"/>
        <v>ST</v>
      </c>
      <c r="P69" s="193" t="str">
        <f t="shared" si="17"/>
        <v>ST</v>
      </c>
      <c r="Q69" s="193" t="str">
        <f t="shared" si="17"/>
        <v>R</v>
      </c>
      <c r="R69" s="193" t="str">
        <f t="shared" si="17"/>
        <v>ST</v>
      </c>
      <c r="S69" s="193" t="str">
        <f t="shared" si="17"/>
        <v>ST</v>
      </c>
      <c r="T69" s="193" t="str">
        <f t="shared" si="17"/>
        <v>ST</v>
      </c>
      <c r="U69" s="193" t="str">
        <f t="shared" si="17"/>
        <v>ST</v>
      </c>
      <c r="V69" s="193" t="str">
        <f t="shared" si="17"/>
        <v>ST</v>
      </c>
      <c r="W69" s="193" t="str">
        <f t="shared" si="17"/>
        <v>ST</v>
      </c>
      <c r="X69" s="193" t="str">
        <f t="shared" si="17"/>
        <v>ST</v>
      </c>
      <c r="Y69" s="193" t="str">
        <f t="shared" si="17"/>
        <v>ST</v>
      </c>
      <c r="Z69" s="193" t="str">
        <f t="shared" si="17"/>
        <v>ST</v>
      </c>
      <c r="AA69" s="193" t="str">
        <f t="shared" si="17"/>
        <v>ST</v>
      </c>
      <c r="AB69" s="193" t="str">
        <f t="shared" si="17"/>
        <v>ST</v>
      </c>
      <c r="AC69" s="193" t="str">
        <f t="shared" si="17"/>
        <v>ST</v>
      </c>
      <c r="AD69" s="193" t="str">
        <f t="shared" si="17"/>
        <v>R</v>
      </c>
      <c r="AE69" s="193" t="str">
        <f t="shared" si="17"/>
        <v>ST</v>
      </c>
      <c r="AF69" s="193" t="str">
        <f t="shared" si="17"/>
        <v>ST</v>
      </c>
      <c r="AG69" s="193" t="str">
        <f t="shared" si="17"/>
        <v>ST</v>
      </c>
      <c r="AH69" s="193" t="str">
        <f t="shared" si="17"/>
        <v>ST</v>
      </c>
      <c r="AI69" s="194" t="str">
        <f t="shared" si="17"/>
        <v>ST</v>
      </c>
      <c r="AJ69" s="193" t="str">
        <f t="shared" si="17"/>
        <v>R</v>
      </c>
      <c r="AK69" s="193" t="str">
        <f t="shared" si="17"/>
        <v>R</v>
      </c>
      <c r="AL69" s="193" t="str">
        <f t="shared" si="17"/>
        <v>R</v>
      </c>
      <c r="AM69" s="193" t="str">
        <f t="shared" si="17"/>
        <v>ST</v>
      </c>
      <c r="AN69" s="193" t="str">
        <f t="shared" si="17"/>
        <v>ST</v>
      </c>
      <c r="AO69" s="193" t="str">
        <f t="shared" si="17"/>
        <v>ST</v>
      </c>
      <c r="AP69" s="255" t="str">
        <f t="shared" si="17"/>
        <v>ST</v>
      </c>
      <c r="AQ69" s="101"/>
      <c r="AR69" s="105">
        <f>COUNTIF(H69:AO69,"ST")</f>
        <v>29</v>
      </c>
      <c r="AS69" s="105">
        <f>COUNTIF(H69:AO69,"T")</f>
        <v>0</v>
      </c>
      <c r="AT69" s="105">
        <f>COUNTIF(H69:AO69,"S")</f>
        <v>0</v>
      </c>
      <c r="AU69" s="105">
        <f>COUNTIF(H69:AO69,"R")</f>
        <v>5</v>
      </c>
      <c r="AV69" s="105">
        <f>COUNTIF(H69:AO69,"TDI")</f>
        <v>0</v>
      </c>
      <c r="AW69" s="105">
        <f>COUNTIF(H69:AO69,"BUP")</f>
        <v>0</v>
      </c>
      <c r="AX69" s="105">
        <f>SUM(AR69:AW69)</f>
        <v>34</v>
      </c>
    </row>
    <row r="70" spans="2:50" s="111" customFormat="1" ht="24">
      <c r="B70" s="399"/>
      <c r="C70" s="400"/>
      <c r="D70" s="94">
        <v>19</v>
      </c>
      <c r="E70" s="95" t="s">
        <v>336</v>
      </c>
      <c r="F70" s="96" t="s">
        <v>337</v>
      </c>
      <c r="G70" s="97" t="s">
        <v>189</v>
      </c>
      <c r="H70" s="299">
        <v>0</v>
      </c>
      <c r="I70" s="299">
        <v>0</v>
      </c>
      <c r="J70" s="299">
        <v>0</v>
      </c>
      <c r="K70" s="299">
        <v>0</v>
      </c>
      <c r="L70" s="299">
        <v>0</v>
      </c>
      <c r="M70" s="299">
        <v>0</v>
      </c>
      <c r="N70" s="299">
        <v>0</v>
      </c>
      <c r="O70" s="299">
        <v>0</v>
      </c>
      <c r="P70" s="299">
        <v>0</v>
      </c>
      <c r="Q70" s="299">
        <v>0</v>
      </c>
      <c r="R70" s="299">
        <v>0</v>
      </c>
      <c r="S70" s="299">
        <v>0</v>
      </c>
      <c r="T70" s="299">
        <v>0</v>
      </c>
      <c r="U70" s="299">
        <v>0</v>
      </c>
      <c r="V70" s="299">
        <v>0</v>
      </c>
      <c r="W70" s="299">
        <v>0</v>
      </c>
      <c r="X70" s="299">
        <v>0</v>
      </c>
      <c r="Y70" s="299">
        <v>10</v>
      </c>
      <c r="Z70" s="299">
        <v>0</v>
      </c>
      <c r="AA70" s="299">
        <v>0</v>
      </c>
      <c r="AB70" s="299">
        <v>0</v>
      </c>
      <c r="AC70" s="299">
        <v>0</v>
      </c>
      <c r="AD70" s="299">
        <v>0</v>
      </c>
      <c r="AE70" s="299">
        <v>10</v>
      </c>
      <c r="AF70" s="299">
        <v>0</v>
      </c>
      <c r="AG70" s="299">
        <v>0</v>
      </c>
      <c r="AH70" s="299">
        <v>0</v>
      </c>
      <c r="AI70" s="299">
        <v>0</v>
      </c>
      <c r="AJ70" s="299">
        <v>0</v>
      </c>
      <c r="AK70" s="299">
        <v>0</v>
      </c>
      <c r="AL70" s="299">
        <v>0</v>
      </c>
      <c r="AM70" s="299">
        <v>0</v>
      </c>
      <c r="AN70" s="299">
        <v>0</v>
      </c>
      <c r="AO70" s="301">
        <v>0</v>
      </c>
      <c r="AP70" s="256"/>
      <c r="AQ70" s="101"/>
      <c r="AR70" s="102"/>
      <c r="AS70" s="102"/>
      <c r="AT70" s="102"/>
      <c r="AU70" s="102"/>
      <c r="AV70" s="102"/>
      <c r="AW70" s="102"/>
      <c r="AX70" s="102"/>
    </row>
    <row r="71" spans="2:50" s="111" customFormat="1" ht="15">
      <c r="B71" s="399"/>
      <c r="C71" s="400"/>
      <c r="D71" s="94"/>
      <c r="E71" s="95"/>
      <c r="F71" s="96"/>
      <c r="G71" s="97" t="s">
        <v>190</v>
      </c>
      <c r="H71" s="219">
        <v>4</v>
      </c>
      <c r="I71" s="219">
        <v>4</v>
      </c>
      <c r="J71" s="219">
        <v>4</v>
      </c>
      <c r="K71" s="219">
        <v>4</v>
      </c>
      <c r="L71" s="219">
        <v>4</v>
      </c>
      <c r="M71" s="219">
        <v>4</v>
      </c>
      <c r="N71" s="219">
        <v>4</v>
      </c>
      <c r="O71" s="219">
        <v>4</v>
      </c>
      <c r="P71" s="219">
        <v>4</v>
      </c>
      <c r="Q71" s="219">
        <v>4</v>
      </c>
      <c r="R71" s="219">
        <v>4</v>
      </c>
      <c r="S71" s="219">
        <v>4</v>
      </c>
      <c r="T71" s="219">
        <v>4</v>
      </c>
      <c r="U71" s="219">
        <v>4</v>
      </c>
      <c r="V71" s="219">
        <v>4</v>
      </c>
      <c r="W71" s="219">
        <v>4</v>
      </c>
      <c r="X71" s="219">
        <v>4</v>
      </c>
      <c r="Y71" s="219">
        <v>4</v>
      </c>
      <c r="Z71" s="219">
        <v>4</v>
      </c>
      <c r="AA71" s="219">
        <v>4</v>
      </c>
      <c r="AB71" s="219">
        <v>4</v>
      </c>
      <c r="AC71" s="219">
        <v>4</v>
      </c>
      <c r="AD71" s="219">
        <v>4</v>
      </c>
      <c r="AE71" s="219">
        <v>4</v>
      </c>
      <c r="AF71" s="219">
        <v>4</v>
      </c>
      <c r="AG71" s="219">
        <v>4</v>
      </c>
      <c r="AH71" s="219">
        <v>4</v>
      </c>
      <c r="AI71" s="219">
        <v>4</v>
      </c>
      <c r="AJ71" s="219">
        <v>4</v>
      </c>
      <c r="AK71" s="219">
        <v>4</v>
      </c>
      <c r="AL71" s="219">
        <v>4</v>
      </c>
      <c r="AM71" s="219">
        <v>4</v>
      </c>
      <c r="AN71" s="219">
        <v>4</v>
      </c>
      <c r="AO71" s="249">
        <v>4</v>
      </c>
      <c r="AP71" s="257"/>
      <c r="AQ71" s="101"/>
      <c r="AR71" s="102"/>
      <c r="AS71" s="102"/>
      <c r="AT71" s="102"/>
      <c r="AU71" s="102"/>
      <c r="AV71" s="102"/>
      <c r="AW71" s="102"/>
      <c r="AX71" s="102"/>
    </row>
    <row r="72" spans="2:50" s="111" customFormat="1">
      <c r="B72" s="399"/>
      <c r="C72" s="400"/>
      <c r="D72" s="94"/>
      <c r="E72" s="95"/>
      <c r="F72" s="96"/>
      <c r="G72" s="97" t="s">
        <v>191</v>
      </c>
      <c r="H72" s="193" t="str">
        <f t="shared" ref="H72:AO72" si="18">IF(H71="TDI","TDI",IF(H71&gt;3,"ST",IF(H71&gt;2,"T",IF(H71&gt;1,"S",IF(H71&gt;=0,"R")))))</f>
        <v>ST</v>
      </c>
      <c r="I72" s="193" t="str">
        <f t="shared" si="18"/>
        <v>ST</v>
      </c>
      <c r="J72" s="193" t="str">
        <f t="shared" si="18"/>
        <v>ST</v>
      </c>
      <c r="K72" s="193" t="str">
        <f t="shared" si="18"/>
        <v>ST</v>
      </c>
      <c r="L72" s="193" t="str">
        <f t="shared" si="18"/>
        <v>ST</v>
      </c>
      <c r="M72" s="193" t="str">
        <f t="shared" si="18"/>
        <v>ST</v>
      </c>
      <c r="N72" s="193" t="str">
        <f t="shared" si="18"/>
        <v>ST</v>
      </c>
      <c r="O72" s="193" t="str">
        <f t="shared" si="18"/>
        <v>ST</v>
      </c>
      <c r="P72" s="193" t="str">
        <f t="shared" si="18"/>
        <v>ST</v>
      </c>
      <c r="Q72" s="193" t="str">
        <f t="shared" si="18"/>
        <v>ST</v>
      </c>
      <c r="R72" s="193" t="str">
        <f t="shared" si="18"/>
        <v>ST</v>
      </c>
      <c r="S72" s="193" t="str">
        <f t="shared" si="18"/>
        <v>ST</v>
      </c>
      <c r="T72" s="193" t="str">
        <f t="shared" si="18"/>
        <v>ST</v>
      </c>
      <c r="U72" s="193" t="str">
        <f t="shared" si="18"/>
        <v>ST</v>
      </c>
      <c r="V72" s="193" t="str">
        <f t="shared" si="18"/>
        <v>ST</v>
      </c>
      <c r="W72" s="193" t="str">
        <f t="shared" si="18"/>
        <v>ST</v>
      </c>
      <c r="X72" s="193" t="str">
        <f t="shared" si="18"/>
        <v>ST</v>
      </c>
      <c r="Y72" s="193" t="str">
        <f t="shared" si="18"/>
        <v>ST</v>
      </c>
      <c r="Z72" s="193" t="str">
        <f t="shared" si="18"/>
        <v>ST</v>
      </c>
      <c r="AA72" s="193" t="str">
        <f t="shared" si="18"/>
        <v>ST</v>
      </c>
      <c r="AB72" s="193" t="str">
        <f t="shared" si="18"/>
        <v>ST</v>
      </c>
      <c r="AC72" s="193" t="str">
        <f t="shared" si="18"/>
        <v>ST</v>
      </c>
      <c r="AD72" s="193" t="str">
        <f t="shared" si="18"/>
        <v>ST</v>
      </c>
      <c r="AE72" s="193" t="str">
        <f t="shared" si="18"/>
        <v>ST</v>
      </c>
      <c r="AF72" s="193" t="str">
        <f t="shared" si="18"/>
        <v>ST</v>
      </c>
      <c r="AG72" s="193" t="str">
        <f t="shared" si="18"/>
        <v>ST</v>
      </c>
      <c r="AH72" s="193" t="str">
        <f t="shared" si="18"/>
        <v>ST</v>
      </c>
      <c r="AI72" s="193" t="str">
        <f t="shared" si="18"/>
        <v>ST</v>
      </c>
      <c r="AJ72" s="193" t="str">
        <f t="shared" si="18"/>
        <v>ST</v>
      </c>
      <c r="AK72" s="193" t="str">
        <f t="shared" si="18"/>
        <v>ST</v>
      </c>
      <c r="AL72" s="193" t="str">
        <f t="shared" si="18"/>
        <v>ST</v>
      </c>
      <c r="AM72" s="193" t="str">
        <f t="shared" si="18"/>
        <v>ST</v>
      </c>
      <c r="AN72" s="193" t="str">
        <f t="shared" si="18"/>
        <v>ST</v>
      </c>
      <c r="AO72" s="193" t="str">
        <f t="shared" si="18"/>
        <v>ST</v>
      </c>
      <c r="AP72" s="256"/>
      <c r="AQ72" s="101"/>
      <c r="AR72" s="105">
        <f>COUNTIF(H72:AO72,"ST")</f>
        <v>34</v>
      </c>
      <c r="AS72" s="105">
        <f>COUNTIF(H72:AO72,"T")</f>
        <v>0</v>
      </c>
      <c r="AT72" s="105">
        <f>COUNTIF(H72:AO72,"S")</f>
        <v>0</v>
      </c>
      <c r="AU72" s="105">
        <f>COUNTIF(H72:AO72,"R")</f>
        <v>0</v>
      </c>
      <c r="AV72" s="105">
        <f>COUNTIF(H72:AO72,"TDI")</f>
        <v>0</v>
      </c>
      <c r="AW72" s="105">
        <f>COUNTIF(H72:AO72,"BUP")</f>
        <v>0</v>
      </c>
      <c r="AX72" s="105">
        <f>SUM(AR72:AW72)</f>
        <v>34</v>
      </c>
    </row>
    <row r="73" spans="2:50" s="195" customFormat="1" ht="24" customHeight="1">
      <c r="B73" s="416" t="s">
        <v>74</v>
      </c>
      <c r="C73" s="416" t="s">
        <v>75</v>
      </c>
      <c r="D73" s="106">
        <v>20</v>
      </c>
      <c r="E73" s="107" t="s">
        <v>187</v>
      </c>
      <c r="F73" s="96" t="s">
        <v>284</v>
      </c>
      <c r="G73" s="108" t="s">
        <v>189</v>
      </c>
      <c r="H73" s="299">
        <v>3</v>
      </c>
      <c r="I73" s="299">
        <v>5</v>
      </c>
      <c r="J73" s="299">
        <v>2</v>
      </c>
      <c r="K73" s="299">
        <v>1</v>
      </c>
      <c r="L73" s="299">
        <v>1</v>
      </c>
      <c r="M73" s="299">
        <v>1</v>
      </c>
      <c r="N73" s="299">
        <v>1</v>
      </c>
      <c r="O73" s="299">
        <v>0</v>
      </c>
      <c r="P73" s="299">
        <v>5</v>
      </c>
      <c r="Q73" s="299">
        <v>0</v>
      </c>
      <c r="R73" s="299">
        <v>3</v>
      </c>
      <c r="S73" s="299">
        <v>1</v>
      </c>
      <c r="T73" s="299">
        <v>2</v>
      </c>
      <c r="U73" s="299">
        <v>4</v>
      </c>
      <c r="V73" s="299">
        <v>3</v>
      </c>
      <c r="W73" s="299">
        <v>3</v>
      </c>
      <c r="X73" s="299">
        <v>3</v>
      </c>
      <c r="Y73" s="299">
        <v>5</v>
      </c>
      <c r="Z73" s="299">
        <v>2</v>
      </c>
      <c r="AA73" s="299">
        <v>5</v>
      </c>
      <c r="AB73" s="299">
        <v>2</v>
      </c>
      <c r="AC73" s="299">
        <v>1</v>
      </c>
      <c r="AD73" s="299">
        <v>2</v>
      </c>
      <c r="AE73" s="299">
        <v>5</v>
      </c>
      <c r="AF73" s="299">
        <v>2</v>
      </c>
      <c r="AG73" s="299">
        <v>2</v>
      </c>
      <c r="AH73" s="299">
        <v>3</v>
      </c>
      <c r="AI73" s="299">
        <v>3</v>
      </c>
      <c r="AJ73" s="299">
        <v>0</v>
      </c>
      <c r="AK73" s="299">
        <v>0</v>
      </c>
      <c r="AL73" s="299">
        <v>2</v>
      </c>
      <c r="AM73" s="299">
        <v>1</v>
      </c>
      <c r="AN73" s="299">
        <v>1</v>
      </c>
      <c r="AO73" s="301">
        <v>1</v>
      </c>
      <c r="AP73" s="256"/>
      <c r="AQ73" s="101"/>
      <c r="AR73" s="102"/>
      <c r="AS73" s="102"/>
      <c r="AT73" s="102"/>
      <c r="AU73" s="102"/>
      <c r="AV73" s="102"/>
      <c r="AW73" s="102"/>
      <c r="AX73" s="102"/>
    </row>
    <row r="74" spans="2:50" s="111" customFormat="1" ht="24">
      <c r="B74" s="417"/>
      <c r="C74" s="417"/>
      <c r="D74" s="416"/>
      <c r="E74" s="119" t="s">
        <v>285</v>
      </c>
      <c r="F74" s="96" t="s">
        <v>126</v>
      </c>
      <c r="G74" s="108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43"/>
      <c r="AJ74" s="103"/>
      <c r="AK74" s="103"/>
      <c r="AL74" s="103"/>
      <c r="AM74" s="103"/>
      <c r="AN74" s="103"/>
      <c r="AO74" s="103"/>
      <c r="AP74" s="256"/>
      <c r="AQ74" s="101"/>
      <c r="AR74" s="102"/>
      <c r="AS74" s="102"/>
      <c r="AT74" s="102"/>
      <c r="AU74" s="102"/>
      <c r="AV74" s="102"/>
      <c r="AW74" s="102"/>
      <c r="AX74" s="102"/>
    </row>
    <row r="75" spans="2:50" s="111" customFormat="1" ht="24">
      <c r="B75" s="417"/>
      <c r="C75" s="417"/>
      <c r="D75" s="417"/>
      <c r="E75" s="119" t="s">
        <v>286</v>
      </c>
      <c r="F75" s="96" t="s">
        <v>126</v>
      </c>
      <c r="G75" s="108"/>
      <c r="H75" s="99"/>
      <c r="I75" s="104"/>
      <c r="J75" s="99"/>
      <c r="K75" s="104"/>
      <c r="L75" s="98"/>
      <c r="M75" s="99"/>
      <c r="N75" s="99"/>
      <c r="O75" s="99"/>
      <c r="P75" s="99"/>
      <c r="Q75" s="98"/>
      <c r="R75" s="99"/>
      <c r="S75" s="99"/>
      <c r="T75" s="104"/>
      <c r="U75" s="99"/>
      <c r="V75" s="99"/>
      <c r="W75" s="99"/>
      <c r="X75" s="99"/>
      <c r="Y75" s="99"/>
      <c r="Z75" s="100"/>
      <c r="AA75" s="104"/>
      <c r="AB75" s="98"/>
      <c r="AC75" s="99"/>
      <c r="AD75" s="99"/>
      <c r="AE75" s="99"/>
      <c r="AF75" s="99"/>
      <c r="AG75" s="104"/>
      <c r="AH75" s="104"/>
      <c r="AI75" s="144"/>
      <c r="AJ75" s="99"/>
      <c r="AK75" s="99"/>
      <c r="AL75" s="99"/>
      <c r="AM75" s="98"/>
      <c r="AN75" s="99"/>
      <c r="AO75" s="99"/>
      <c r="AP75" s="256"/>
      <c r="AQ75" s="101"/>
      <c r="AR75" s="102"/>
      <c r="AS75" s="102"/>
      <c r="AT75" s="102"/>
      <c r="AU75" s="102"/>
      <c r="AV75" s="102"/>
      <c r="AW75" s="102"/>
      <c r="AX75" s="102"/>
    </row>
    <row r="76" spans="2:50" s="111" customFormat="1" ht="24">
      <c r="B76" s="417"/>
      <c r="C76" s="417"/>
      <c r="D76" s="417"/>
      <c r="E76" s="119" t="s">
        <v>287</v>
      </c>
      <c r="F76" s="96" t="s">
        <v>126</v>
      </c>
      <c r="G76" s="108"/>
      <c r="H76" s="99"/>
      <c r="I76" s="104"/>
      <c r="J76" s="99"/>
      <c r="K76" s="104"/>
      <c r="L76" s="98"/>
      <c r="M76" s="99"/>
      <c r="N76" s="99"/>
      <c r="O76" s="99"/>
      <c r="P76" s="99"/>
      <c r="Q76" s="98"/>
      <c r="R76" s="99"/>
      <c r="S76" s="99"/>
      <c r="T76" s="104"/>
      <c r="U76" s="99"/>
      <c r="V76" s="99"/>
      <c r="W76" s="99"/>
      <c r="X76" s="99"/>
      <c r="Y76" s="99"/>
      <c r="Z76" s="100"/>
      <c r="AA76" s="104"/>
      <c r="AB76" s="98"/>
      <c r="AC76" s="99"/>
      <c r="AD76" s="99"/>
      <c r="AE76" s="99"/>
      <c r="AF76" s="99"/>
      <c r="AG76" s="104"/>
      <c r="AH76" s="104"/>
      <c r="AI76" s="144"/>
      <c r="AJ76" s="99"/>
      <c r="AK76" s="99"/>
      <c r="AL76" s="99"/>
      <c r="AM76" s="98"/>
      <c r="AN76" s="99"/>
      <c r="AO76" s="99"/>
      <c r="AP76" s="256"/>
      <c r="AQ76" s="101"/>
      <c r="AR76" s="102"/>
      <c r="AS76" s="102"/>
      <c r="AT76" s="102"/>
      <c r="AU76" s="102"/>
      <c r="AV76" s="102"/>
      <c r="AW76" s="102"/>
      <c r="AX76" s="102"/>
    </row>
    <row r="77" spans="2:50" s="111" customFormat="1" ht="24">
      <c r="B77" s="417"/>
      <c r="C77" s="417"/>
      <c r="D77" s="416"/>
      <c r="E77" s="119" t="s">
        <v>288</v>
      </c>
      <c r="F77" s="96" t="s">
        <v>126</v>
      </c>
      <c r="G77" s="108"/>
      <c r="H77" s="99"/>
      <c r="I77" s="104"/>
      <c r="J77" s="99"/>
      <c r="K77" s="104"/>
      <c r="L77" s="98"/>
      <c r="M77" s="99"/>
      <c r="N77" s="99"/>
      <c r="O77" s="99"/>
      <c r="P77" s="99"/>
      <c r="Q77" s="98"/>
      <c r="R77" s="99"/>
      <c r="S77" s="99"/>
      <c r="T77" s="104"/>
      <c r="U77" s="99"/>
      <c r="V77" s="99"/>
      <c r="W77" s="99"/>
      <c r="X77" s="99"/>
      <c r="Y77" s="99"/>
      <c r="Z77" s="100"/>
      <c r="AA77" s="104"/>
      <c r="AB77" s="98"/>
      <c r="AC77" s="99"/>
      <c r="AD77" s="99"/>
      <c r="AE77" s="99"/>
      <c r="AF77" s="99"/>
      <c r="AG77" s="104"/>
      <c r="AH77" s="104"/>
      <c r="AI77" s="144"/>
      <c r="AJ77" s="99"/>
      <c r="AK77" s="99"/>
      <c r="AL77" s="99"/>
      <c r="AM77" s="98"/>
      <c r="AN77" s="99"/>
      <c r="AO77" s="99"/>
      <c r="AP77" s="256"/>
      <c r="AQ77" s="101"/>
      <c r="AR77" s="102"/>
      <c r="AS77" s="102"/>
      <c r="AT77" s="102"/>
      <c r="AU77" s="102"/>
      <c r="AV77" s="102"/>
      <c r="AW77" s="102"/>
      <c r="AX77" s="102"/>
    </row>
    <row r="78" spans="2:50" s="111" customFormat="1" ht="24">
      <c r="B78" s="417"/>
      <c r="C78" s="417"/>
      <c r="D78" s="418"/>
      <c r="E78" s="119" t="s">
        <v>289</v>
      </c>
      <c r="F78" s="96" t="s">
        <v>126</v>
      </c>
      <c r="H78" s="99"/>
      <c r="I78" s="104"/>
      <c r="J78" s="99"/>
      <c r="K78" s="104"/>
      <c r="L78" s="98"/>
      <c r="M78" s="99"/>
      <c r="N78" s="99"/>
      <c r="O78" s="99"/>
      <c r="P78" s="99"/>
      <c r="Q78" s="98"/>
      <c r="R78" s="99"/>
      <c r="S78" s="99"/>
      <c r="T78" s="104"/>
      <c r="U78" s="99"/>
      <c r="V78" s="99"/>
      <c r="W78" s="99"/>
      <c r="X78" s="99"/>
      <c r="Y78" s="99"/>
      <c r="Z78" s="100"/>
      <c r="AA78" s="104"/>
      <c r="AB78" s="98"/>
      <c r="AC78" s="99"/>
      <c r="AD78" s="99"/>
      <c r="AE78" s="99"/>
      <c r="AF78" s="99"/>
      <c r="AG78" s="104"/>
      <c r="AH78" s="104"/>
      <c r="AI78" s="144"/>
      <c r="AJ78" s="99"/>
      <c r="AK78" s="99"/>
      <c r="AL78" s="99"/>
      <c r="AM78" s="98"/>
      <c r="AN78" s="99"/>
      <c r="AO78" s="99"/>
      <c r="AP78" s="256"/>
      <c r="AQ78" s="101"/>
      <c r="AR78" s="102"/>
      <c r="AS78" s="102"/>
      <c r="AT78" s="102"/>
      <c r="AU78" s="102"/>
      <c r="AV78" s="102"/>
      <c r="AW78" s="102"/>
      <c r="AX78" s="102"/>
    </row>
    <row r="79" spans="2:50" s="111" customFormat="1" ht="16.5">
      <c r="B79" s="417"/>
      <c r="C79" s="417"/>
      <c r="D79" s="94"/>
      <c r="E79" s="120"/>
      <c r="F79" s="96"/>
      <c r="G79" s="97" t="s">
        <v>190</v>
      </c>
      <c r="H79" s="221">
        <v>3</v>
      </c>
      <c r="I79" s="221">
        <v>4</v>
      </c>
      <c r="J79" s="221">
        <v>2</v>
      </c>
      <c r="K79" s="221">
        <v>1</v>
      </c>
      <c r="L79" s="221">
        <v>1</v>
      </c>
      <c r="M79" s="221">
        <v>1</v>
      </c>
      <c r="N79" s="221">
        <v>1</v>
      </c>
      <c r="O79" s="221">
        <v>1</v>
      </c>
      <c r="P79" s="221">
        <v>4</v>
      </c>
      <c r="Q79" s="221">
        <v>1</v>
      </c>
      <c r="R79" s="221">
        <v>3</v>
      </c>
      <c r="S79" s="221">
        <v>1</v>
      </c>
      <c r="T79" s="221">
        <v>2</v>
      </c>
      <c r="U79" s="221">
        <v>4</v>
      </c>
      <c r="V79" s="221">
        <v>3</v>
      </c>
      <c r="W79" s="221">
        <v>3</v>
      </c>
      <c r="X79" s="221">
        <v>3</v>
      </c>
      <c r="Y79" s="221">
        <v>4</v>
      </c>
      <c r="Z79" s="221">
        <v>2</v>
      </c>
      <c r="AA79" s="221">
        <v>4</v>
      </c>
      <c r="AB79" s="221">
        <v>2</v>
      </c>
      <c r="AC79" s="221">
        <v>1</v>
      </c>
      <c r="AD79" s="221">
        <v>2</v>
      </c>
      <c r="AE79" s="221">
        <v>4</v>
      </c>
      <c r="AF79" s="221">
        <v>2</v>
      </c>
      <c r="AG79" s="221">
        <v>2</v>
      </c>
      <c r="AH79" s="221">
        <v>3</v>
      </c>
      <c r="AI79" s="221">
        <v>3</v>
      </c>
      <c r="AJ79" s="221">
        <v>1</v>
      </c>
      <c r="AK79" s="221">
        <v>1</v>
      </c>
      <c r="AL79" s="221">
        <v>2</v>
      </c>
      <c r="AM79" s="221">
        <v>1</v>
      </c>
      <c r="AN79" s="221">
        <v>1</v>
      </c>
      <c r="AO79" s="252">
        <v>1</v>
      </c>
      <c r="AP79" s="304">
        <v>3.0058823529411764</v>
      </c>
      <c r="AQ79" s="101"/>
      <c r="AR79" s="102"/>
      <c r="AS79" s="102"/>
      <c r="AT79" s="102"/>
      <c r="AU79" s="102"/>
      <c r="AV79" s="102"/>
      <c r="AW79" s="102"/>
      <c r="AX79" s="102"/>
    </row>
    <row r="80" spans="2:50" s="111" customFormat="1">
      <c r="B80" s="417"/>
      <c r="C80" s="417"/>
      <c r="D80" s="94"/>
      <c r="E80" s="120"/>
      <c r="F80" s="96"/>
      <c r="G80" s="97" t="s">
        <v>191</v>
      </c>
      <c r="H80" s="193" t="str">
        <f t="shared" ref="H80:AP80" si="19">IF(H79="TDI","TDI",IF(H79&gt;3,"ST",IF(H79&gt;2,"T",IF(H79&gt;1,"S",IF(H79&gt;=0,"R")))))</f>
        <v>T</v>
      </c>
      <c r="I80" s="193" t="str">
        <f t="shared" si="19"/>
        <v>ST</v>
      </c>
      <c r="J80" s="193" t="str">
        <f t="shared" si="19"/>
        <v>S</v>
      </c>
      <c r="K80" s="193" t="str">
        <f t="shared" si="19"/>
        <v>R</v>
      </c>
      <c r="L80" s="193" t="str">
        <f t="shared" si="19"/>
        <v>R</v>
      </c>
      <c r="M80" s="193" t="str">
        <f t="shared" si="19"/>
        <v>R</v>
      </c>
      <c r="N80" s="193" t="str">
        <f t="shared" si="19"/>
        <v>R</v>
      </c>
      <c r="O80" s="193" t="str">
        <f t="shared" si="19"/>
        <v>R</v>
      </c>
      <c r="P80" s="193" t="str">
        <f t="shared" si="19"/>
        <v>ST</v>
      </c>
      <c r="Q80" s="193" t="str">
        <f t="shared" si="19"/>
        <v>R</v>
      </c>
      <c r="R80" s="193" t="str">
        <f t="shared" si="19"/>
        <v>T</v>
      </c>
      <c r="S80" s="193" t="str">
        <f t="shared" si="19"/>
        <v>R</v>
      </c>
      <c r="T80" s="193" t="str">
        <f t="shared" si="19"/>
        <v>S</v>
      </c>
      <c r="U80" s="193" t="str">
        <f t="shared" si="19"/>
        <v>ST</v>
      </c>
      <c r="V80" s="193" t="str">
        <f t="shared" si="19"/>
        <v>T</v>
      </c>
      <c r="W80" s="193" t="str">
        <f t="shared" si="19"/>
        <v>T</v>
      </c>
      <c r="X80" s="193" t="str">
        <f t="shared" si="19"/>
        <v>T</v>
      </c>
      <c r="Y80" s="193" t="str">
        <f t="shared" si="19"/>
        <v>ST</v>
      </c>
      <c r="Z80" s="193" t="str">
        <f t="shared" si="19"/>
        <v>S</v>
      </c>
      <c r="AA80" s="193" t="str">
        <f t="shared" si="19"/>
        <v>ST</v>
      </c>
      <c r="AB80" s="193" t="str">
        <f t="shared" si="19"/>
        <v>S</v>
      </c>
      <c r="AC80" s="193" t="str">
        <f t="shared" si="19"/>
        <v>R</v>
      </c>
      <c r="AD80" s="193" t="str">
        <f t="shared" si="19"/>
        <v>S</v>
      </c>
      <c r="AE80" s="193" t="str">
        <f t="shared" si="19"/>
        <v>ST</v>
      </c>
      <c r="AF80" s="193" t="str">
        <f t="shared" si="19"/>
        <v>S</v>
      </c>
      <c r="AG80" s="193" t="str">
        <f t="shared" si="19"/>
        <v>S</v>
      </c>
      <c r="AH80" s="193" t="str">
        <f t="shared" si="19"/>
        <v>T</v>
      </c>
      <c r="AI80" s="194" t="str">
        <f t="shared" si="19"/>
        <v>T</v>
      </c>
      <c r="AJ80" s="193" t="str">
        <f t="shared" si="19"/>
        <v>R</v>
      </c>
      <c r="AK80" s="193" t="str">
        <f t="shared" si="19"/>
        <v>R</v>
      </c>
      <c r="AL80" s="193" t="str">
        <f t="shared" si="19"/>
        <v>S</v>
      </c>
      <c r="AM80" s="193" t="str">
        <f t="shared" si="19"/>
        <v>R</v>
      </c>
      <c r="AN80" s="193" t="str">
        <f t="shared" si="19"/>
        <v>R</v>
      </c>
      <c r="AO80" s="193" t="str">
        <f t="shared" si="19"/>
        <v>R</v>
      </c>
      <c r="AP80" s="255" t="str">
        <f t="shared" si="19"/>
        <v>ST</v>
      </c>
      <c r="AQ80" s="101"/>
      <c r="AR80" s="105">
        <f>COUNTIF(H80:AO80,"ST")</f>
        <v>6</v>
      </c>
      <c r="AS80" s="105">
        <f>COUNTIF(H80:AO80,"T")</f>
        <v>7</v>
      </c>
      <c r="AT80" s="105">
        <f>COUNTIF(H80:AO80,"S")</f>
        <v>8</v>
      </c>
      <c r="AU80" s="105">
        <f>COUNTIF(H80:AO80,"R")</f>
        <v>13</v>
      </c>
      <c r="AV80" s="105">
        <f>COUNTIF(H80:AO80,"TDI")</f>
        <v>0</v>
      </c>
      <c r="AW80" s="105">
        <f>COUNTIF(H80:AO80,"BUP")</f>
        <v>0</v>
      </c>
      <c r="AX80" s="105">
        <f>SUM(AR80:AW80)</f>
        <v>34</v>
      </c>
    </row>
    <row r="81" spans="2:54" s="111" customFormat="1" ht="24">
      <c r="B81" s="417"/>
      <c r="C81" s="417"/>
      <c r="D81" s="94">
        <v>21</v>
      </c>
      <c r="E81" s="121" t="s">
        <v>188</v>
      </c>
      <c r="F81" s="96" t="s">
        <v>282</v>
      </c>
      <c r="G81" s="97" t="s">
        <v>189</v>
      </c>
      <c r="H81" s="299" t="s">
        <v>446</v>
      </c>
      <c r="I81" s="299" t="s">
        <v>436</v>
      </c>
      <c r="J81" s="299" t="s">
        <v>446</v>
      </c>
      <c r="K81" s="299" t="s">
        <v>446</v>
      </c>
      <c r="L81" s="299" t="s">
        <v>446</v>
      </c>
      <c r="M81" s="299" t="s">
        <v>446</v>
      </c>
      <c r="N81" s="299" t="s">
        <v>446</v>
      </c>
      <c r="O81" s="299" t="s">
        <v>446</v>
      </c>
      <c r="P81" s="299" t="s">
        <v>436</v>
      </c>
      <c r="Q81" s="299" t="s">
        <v>446</v>
      </c>
      <c r="R81" s="299" t="s">
        <v>436</v>
      </c>
      <c r="S81" s="299" t="s">
        <v>446</v>
      </c>
      <c r="T81" s="299" t="s">
        <v>446</v>
      </c>
      <c r="U81" s="299" t="s">
        <v>446</v>
      </c>
      <c r="V81" s="299" t="s">
        <v>446</v>
      </c>
      <c r="W81" s="299" t="s">
        <v>446</v>
      </c>
      <c r="X81" s="299" t="s">
        <v>446</v>
      </c>
      <c r="Y81" s="299" t="s">
        <v>436</v>
      </c>
      <c r="Z81" s="299" t="s">
        <v>446</v>
      </c>
      <c r="AA81" s="299" t="s">
        <v>436</v>
      </c>
      <c r="AB81" s="299" t="s">
        <v>446</v>
      </c>
      <c r="AC81" s="299" t="s">
        <v>446</v>
      </c>
      <c r="AD81" s="299" t="s">
        <v>446</v>
      </c>
      <c r="AE81" s="299" t="s">
        <v>436</v>
      </c>
      <c r="AF81" s="299" t="s">
        <v>446</v>
      </c>
      <c r="AG81" s="299" t="s">
        <v>446</v>
      </c>
      <c r="AH81" s="299" t="s">
        <v>446</v>
      </c>
      <c r="AI81" s="299" t="s">
        <v>446</v>
      </c>
      <c r="AJ81" s="299" t="s">
        <v>446</v>
      </c>
      <c r="AK81" s="299" t="s">
        <v>446</v>
      </c>
      <c r="AL81" s="299" t="s">
        <v>446</v>
      </c>
      <c r="AM81" s="299" t="s">
        <v>446</v>
      </c>
      <c r="AN81" s="299" t="s">
        <v>446</v>
      </c>
      <c r="AO81" s="302" t="s">
        <v>446</v>
      </c>
      <c r="AP81" s="210"/>
      <c r="AQ81" s="101"/>
      <c r="AR81" s="102"/>
      <c r="AS81" s="102"/>
      <c r="AT81" s="102"/>
      <c r="AU81" s="102"/>
      <c r="AV81" s="102"/>
      <c r="AW81" s="102"/>
      <c r="AX81" s="102"/>
      <c r="BB81" s="244"/>
    </row>
    <row r="82" spans="2:54" s="111" customFormat="1" ht="14.25">
      <c r="B82" s="417"/>
      <c r="C82" s="417"/>
      <c r="D82" s="94"/>
      <c r="E82" s="120"/>
      <c r="F82" s="96"/>
      <c r="G82" s="97" t="s">
        <v>190</v>
      </c>
      <c r="H82" s="220">
        <v>1</v>
      </c>
      <c r="I82" s="220">
        <v>4</v>
      </c>
      <c r="J82" s="220">
        <v>4</v>
      </c>
      <c r="K82" s="220">
        <v>1</v>
      </c>
      <c r="L82" s="220">
        <v>1</v>
      </c>
      <c r="M82" s="220">
        <v>4</v>
      </c>
      <c r="N82" s="220">
        <v>1</v>
      </c>
      <c r="O82" s="220">
        <v>4</v>
      </c>
      <c r="P82" s="220">
        <v>4</v>
      </c>
      <c r="Q82" s="220">
        <v>4</v>
      </c>
      <c r="R82" s="220">
        <v>4</v>
      </c>
      <c r="S82" s="220">
        <v>4</v>
      </c>
      <c r="T82" s="220">
        <v>4</v>
      </c>
      <c r="U82" s="220">
        <v>4</v>
      </c>
      <c r="V82" s="220">
        <v>4</v>
      </c>
      <c r="W82" s="220">
        <v>4</v>
      </c>
      <c r="X82" s="220">
        <v>4</v>
      </c>
      <c r="Y82" s="220">
        <v>4</v>
      </c>
      <c r="Z82" s="220">
        <v>4</v>
      </c>
      <c r="AA82" s="220">
        <v>4</v>
      </c>
      <c r="AB82" s="220">
        <v>4</v>
      </c>
      <c r="AC82" s="220">
        <v>1</v>
      </c>
      <c r="AD82" s="220">
        <v>4</v>
      </c>
      <c r="AE82" s="220">
        <v>4</v>
      </c>
      <c r="AF82" s="220">
        <v>4</v>
      </c>
      <c r="AG82" s="220">
        <v>4</v>
      </c>
      <c r="AH82" s="220">
        <v>4</v>
      </c>
      <c r="AI82" s="220">
        <v>4</v>
      </c>
      <c r="AJ82" s="220">
        <v>4</v>
      </c>
      <c r="AK82" s="220">
        <v>4</v>
      </c>
      <c r="AL82" s="220">
        <v>4</v>
      </c>
      <c r="AM82" s="220">
        <v>4</v>
      </c>
      <c r="AN82" s="220">
        <v>4</v>
      </c>
      <c r="AO82" s="250">
        <v>4</v>
      </c>
      <c r="AP82" s="211"/>
      <c r="AQ82" s="101"/>
      <c r="AR82" s="102"/>
      <c r="AS82" s="102"/>
      <c r="AT82" s="102"/>
      <c r="AU82" s="102"/>
      <c r="AV82" s="102"/>
      <c r="AW82" s="102"/>
      <c r="AX82" s="102"/>
      <c r="BB82" s="244"/>
    </row>
    <row r="83" spans="2:54" s="111" customFormat="1">
      <c r="B83" s="418"/>
      <c r="C83" s="418"/>
      <c r="D83" s="94"/>
      <c r="E83" s="120"/>
      <c r="F83" s="96"/>
      <c r="G83" s="97" t="s">
        <v>191</v>
      </c>
      <c r="H83" s="193" t="str">
        <f t="shared" ref="H83:AO83" si="20">IF(H82="TDI","TDI",IF(H82&gt;3,"ST",IF(H82&gt;2,"T",IF(H82&gt;1,"S",IF(H82&gt;=0,"R")))))</f>
        <v>R</v>
      </c>
      <c r="I83" s="193" t="str">
        <f t="shared" si="20"/>
        <v>ST</v>
      </c>
      <c r="J83" s="193" t="str">
        <f t="shared" si="20"/>
        <v>ST</v>
      </c>
      <c r="K83" s="193" t="str">
        <f t="shared" si="20"/>
        <v>R</v>
      </c>
      <c r="L83" s="193" t="str">
        <f t="shared" si="20"/>
        <v>R</v>
      </c>
      <c r="M83" s="193" t="str">
        <f t="shared" si="20"/>
        <v>ST</v>
      </c>
      <c r="N83" s="193" t="str">
        <f t="shared" si="20"/>
        <v>R</v>
      </c>
      <c r="O83" s="193" t="str">
        <f t="shared" si="20"/>
        <v>ST</v>
      </c>
      <c r="P83" s="193" t="str">
        <f t="shared" si="20"/>
        <v>ST</v>
      </c>
      <c r="Q83" s="193" t="str">
        <f t="shared" si="20"/>
        <v>ST</v>
      </c>
      <c r="R83" s="193" t="str">
        <f t="shared" si="20"/>
        <v>ST</v>
      </c>
      <c r="S83" s="193" t="str">
        <f t="shared" si="20"/>
        <v>ST</v>
      </c>
      <c r="T83" s="193" t="str">
        <f t="shared" si="20"/>
        <v>ST</v>
      </c>
      <c r="U83" s="193" t="str">
        <f t="shared" si="20"/>
        <v>ST</v>
      </c>
      <c r="V83" s="193" t="str">
        <f t="shared" si="20"/>
        <v>ST</v>
      </c>
      <c r="W83" s="193" t="str">
        <f t="shared" si="20"/>
        <v>ST</v>
      </c>
      <c r="X83" s="193" t="str">
        <f t="shared" si="20"/>
        <v>ST</v>
      </c>
      <c r="Y83" s="193" t="str">
        <f t="shared" si="20"/>
        <v>ST</v>
      </c>
      <c r="Z83" s="193" t="str">
        <f t="shared" si="20"/>
        <v>ST</v>
      </c>
      <c r="AA83" s="193" t="str">
        <f t="shared" si="20"/>
        <v>ST</v>
      </c>
      <c r="AB83" s="193" t="str">
        <f t="shared" si="20"/>
        <v>ST</v>
      </c>
      <c r="AC83" s="193" t="str">
        <f t="shared" si="20"/>
        <v>R</v>
      </c>
      <c r="AD83" s="193" t="str">
        <f t="shared" si="20"/>
        <v>ST</v>
      </c>
      <c r="AE83" s="193" t="str">
        <f t="shared" si="20"/>
        <v>ST</v>
      </c>
      <c r="AF83" s="193" t="str">
        <f t="shared" si="20"/>
        <v>ST</v>
      </c>
      <c r="AG83" s="193" t="str">
        <f t="shared" si="20"/>
        <v>ST</v>
      </c>
      <c r="AH83" s="193" t="str">
        <f t="shared" si="20"/>
        <v>ST</v>
      </c>
      <c r="AI83" s="194" t="str">
        <f t="shared" si="20"/>
        <v>ST</v>
      </c>
      <c r="AJ83" s="193" t="str">
        <f t="shared" si="20"/>
        <v>ST</v>
      </c>
      <c r="AK83" s="193" t="str">
        <f t="shared" si="20"/>
        <v>ST</v>
      </c>
      <c r="AL83" s="193" t="str">
        <f t="shared" si="20"/>
        <v>ST</v>
      </c>
      <c r="AM83" s="193" t="str">
        <f t="shared" si="20"/>
        <v>ST</v>
      </c>
      <c r="AN83" s="193" t="str">
        <f t="shared" si="20"/>
        <v>ST</v>
      </c>
      <c r="AO83" s="193" t="str">
        <f t="shared" si="20"/>
        <v>ST</v>
      </c>
      <c r="AP83" s="210"/>
      <c r="AQ83" s="101"/>
      <c r="AR83" s="105">
        <f>COUNTIF(H83:AO83,"ST")</f>
        <v>29</v>
      </c>
      <c r="AS83" s="105">
        <f>COUNTIF(H83:AO83,"T")</f>
        <v>0</v>
      </c>
      <c r="AT83" s="105">
        <f>COUNTIF(H83:AO83,"S")</f>
        <v>0</v>
      </c>
      <c r="AU83" s="105">
        <f>COUNTIF(H83:AO83,"R")</f>
        <v>5</v>
      </c>
      <c r="AV83" s="105">
        <f>COUNTIF(H83:AO83,"TDI")</f>
        <v>0</v>
      </c>
      <c r="AW83" s="105">
        <f>COUNTIF(H83:AO83,"BUP")</f>
        <v>0</v>
      </c>
      <c r="AX83" s="105">
        <f>SUM(AR83:AW83)</f>
        <v>34</v>
      </c>
      <c r="BB83" s="244"/>
    </row>
    <row r="84" spans="2:54" s="122" customFormat="1">
      <c r="D84" s="123"/>
      <c r="F84" s="124"/>
      <c r="G84" s="125"/>
      <c r="H84" s="248">
        <v>2.8143571428571432</v>
      </c>
      <c r="I84" s="248">
        <v>2.7069999999999999</v>
      </c>
      <c r="J84" s="248">
        <v>2.2475000000000001</v>
      </c>
      <c r="K84" s="248">
        <v>2.25</v>
      </c>
      <c r="L84" s="248">
        <v>3.657</v>
      </c>
      <c r="M84" s="248">
        <v>3.5990000000000002</v>
      </c>
      <c r="N84" s="248">
        <v>1.5669599999999999</v>
      </c>
      <c r="O84" s="248">
        <v>2.6220000000000003</v>
      </c>
      <c r="P84" s="248">
        <v>1.972</v>
      </c>
      <c r="Q84" s="248">
        <v>3.2084999999999999</v>
      </c>
      <c r="R84" s="248">
        <v>3.1008199999999997</v>
      </c>
      <c r="S84" s="248">
        <v>1.944</v>
      </c>
      <c r="T84" s="248">
        <v>2.98034</v>
      </c>
      <c r="U84" s="248">
        <v>2.9743400000000002</v>
      </c>
      <c r="V84" s="248">
        <v>2.2709999999999999</v>
      </c>
      <c r="W84" s="248">
        <v>3.7309999999999999</v>
      </c>
      <c r="X84" s="248">
        <v>3.1459999999999999</v>
      </c>
      <c r="Y84" s="248">
        <v>2.2179200000000003</v>
      </c>
      <c r="Z84" s="248">
        <v>2.9025000000000003</v>
      </c>
      <c r="AA84" s="248">
        <v>2.9020000000000001</v>
      </c>
      <c r="AB84" s="248">
        <v>3.0425</v>
      </c>
      <c r="AC84" s="248">
        <v>1.91194</v>
      </c>
      <c r="AD84" s="248">
        <v>2.2093800000000003</v>
      </c>
      <c r="AE84" s="248">
        <v>3.8180000000000005</v>
      </c>
      <c r="AF84" s="248">
        <v>2.6075000000000004</v>
      </c>
      <c r="AG84" s="248">
        <v>1.9899999999999998</v>
      </c>
      <c r="AH84" s="248">
        <v>3.1795</v>
      </c>
      <c r="AI84" s="248">
        <v>3.1510000000000007</v>
      </c>
      <c r="AJ84" s="248">
        <v>1.504</v>
      </c>
      <c r="AK84" s="248">
        <v>1.6025</v>
      </c>
      <c r="AL84" s="248">
        <v>2.6459999999999999</v>
      </c>
      <c r="AM84" s="248">
        <v>3.1044999999999998</v>
      </c>
      <c r="AN84" s="248">
        <v>2.7115</v>
      </c>
      <c r="AO84" s="314">
        <v>3.7839999999999998</v>
      </c>
      <c r="AP84" s="212"/>
      <c r="AQ84" s="128" t="s">
        <v>118</v>
      </c>
      <c r="AR84" s="129">
        <f t="shared" ref="AR84:AX84" si="21">SUM(AR10:AR83)</f>
        <v>451</v>
      </c>
      <c r="AS84" s="129">
        <f t="shared" si="21"/>
        <v>53</v>
      </c>
      <c r="AT84" s="129">
        <f t="shared" si="21"/>
        <v>57</v>
      </c>
      <c r="AU84" s="129">
        <f t="shared" si="21"/>
        <v>144</v>
      </c>
      <c r="AV84" s="129">
        <f t="shared" si="21"/>
        <v>9</v>
      </c>
      <c r="AW84" s="129">
        <f t="shared" si="21"/>
        <v>0</v>
      </c>
      <c r="AX84" s="129">
        <f t="shared" si="21"/>
        <v>714</v>
      </c>
      <c r="BB84" s="245"/>
    </row>
    <row r="85" spans="2:54" s="122" customFormat="1">
      <c r="B85" s="130" t="s">
        <v>35</v>
      </c>
      <c r="C85" s="130"/>
      <c r="D85" s="132" t="s">
        <v>172</v>
      </c>
      <c r="E85" s="133" t="s">
        <v>271</v>
      </c>
      <c r="F85" s="131"/>
      <c r="G85" s="125"/>
      <c r="H85" s="193" t="str">
        <f>IF(H84="TDI","TDI",IF(H84&gt;3,"ST",IF(H84&gt;2,"T",IF(H84&gt;1,"S",IF(H84&gt;=0,"R")))))</f>
        <v>T</v>
      </c>
      <c r="I85" s="193" t="str">
        <f t="shared" ref="I85:AO85" si="22">IF(I84="TDI","TDI",IF(I84&gt;3,"ST",IF(I84&gt;2,"T",IF(I84&gt;1,"S",IF(I84&gt;=0,"R")))))</f>
        <v>T</v>
      </c>
      <c r="J85" s="193" t="str">
        <f t="shared" si="22"/>
        <v>T</v>
      </c>
      <c r="K85" s="193" t="str">
        <f t="shared" si="22"/>
        <v>T</v>
      </c>
      <c r="L85" s="193" t="str">
        <f t="shared" si="22"/>
        <v>ST</v>
      </c>
      <c r="M85" s="193" t="str">
        <f t="shared" si="22"/>
        <v>ST</v>
      </c>
      <c r="N85" s="193" t="str">
        <f t="shared" si="22"/>
        <v>S</v>
      </c>
      <c r="O85" s="193" t="str">
        <f t="shared" si="22"/>
        <v>T</v>
      </c>
      <c r="P85" s="193" t="str">
        <f t="shared" si="22"/>
        <v>S</v>
      </c>
      <c r="Q85" s="193" t="str">
        <f t="shared" si="22"/>
        <v>ST</v>
      </c>
      <c r="R85" s="193" t="str">
        <f t="shared" si="22"/>
        <v>ST</v>
      </c>
      <c r="S85" s="193" t="str">
        <f t="shared" si="22"/>
        <v>S</v>
      </c>
      <c r="T85" s="193" t="str">
        <f t="shared" si="22"/>
        <v>T</v>
      </c>
      <c r="U85" s="193" t="str">
        <f t="shared" si="22"/>
        <v>T</v>
      </c>
      <c r="V85" s="193" t="str">
        <f t="shared" si="22"/>
        <v>T</v>
      </c>
      <c r="W85" s="193" t="str">
        <f t="shared" si="22"/>
        <v>ST</v>
      </c>
      <c r="X85" s="193" t="str">
        <f t="shared" si="22"/>
        <v>ST</v>
      </c>
      <c r="Y85" s="193" t="str">
        <f t="shared" si="22"/>
        <v>T</v>
      </c>
      <c r="Z85" s="193" t="str">
        <f t="shared" si="22"/>
        <v>T</v>
      </c>
      <c r="AA85" s="193" t="str">
        <f t="shared" si="22"/>
        <v>T</v>
      </c>
      <c r="AB85" s="193" t="str">
        <f t="shared" si="22"/>
        <v>ST</v>
      </c>
      <c r="AC85" s="193" t="str">
        <f t="shared" si="22"/>
        <v>S</v>
      </c>
      <c r="AD85" s="193" t="str">
        <f t="shared" si="22"/>
        <v>T</v>
      </c>
      <c r="AE85" s="193" t="str">
        <f t="shared" si="22"/>
        <v>ST</v>
      </c>
      <c r="AF85" s="193" t="str">
        <f t="shared" si="22"/>
        <v>T</v>
      </c>
      <c r="AG85" s="193" t="str">
        <f t="shared" si="22"/>
        <v>S</v>
      </c>
      <c r="AH85" s="193" t="str">
        <f t="shared" si="22"/>
        <v>ST</v>
      </c>
      <c r="AI85" s="193" t="str">
        <f t="shared" si="22"/>
        <v>ST</v>
      </c>
      <c r="AJ85" s="193" t="str">
        <f t="shared" si="22"/>
        <v>S</v>
      </c>
      <c r="AK85" s="193" t="str">
        <f t="shared" si="22"/>
        <v>S</v>
      </c>
      <c r="AL85" s="193" t="str">
        <f t="shared" si="22"/>
        <v>T</v>
      </c>
      <c r="AM85" s="193" t="str">
        <f t="shared" si="22"/>
        <v>ST</v>
      </c>
      <c r="AN85" s="193" t="str">
        <f t="shared" si="22"/>
        <v>T</v>
      </c>
      <c r="AO85" s="193" t="str">
        <f t="shared" si="22"/>
        <v>ST</v>
      </c>
      <c r="AP85" s="212"/>
      <c r="AQ85" s="127" t="s">
        <v>403</v>
      </c>
      <c r="AR85" s="245">
        <f>AR84/$AX$84*100</f>
        <v>63.165266106442573</v>
      </c>
      <c r="AS85" s="245">
        <f t="shared" ref="AS85:AX85" si="23">AS84/$AX$84*100</f>
        <v>7.4229691876750703</v>
      </c>
      <c r="AT85" s="245">
        <f t="shared" si="23"/>
        <v>7.9831932773109235</v>
      </c>
      <c r="AU85" s="245">
        <f t="shared" si="23"/>
        <v>20.168067226890756</v>
      </c>
      <c r="AV85" s="245">
        <f t="shared" si="23"/>
        <v>1.2605042016806722</v>
      </c>
      <c r="AW85" s="245">
        <f t="shared" si="23"/>
        <v>0</v>
      </c>
      <c r="AX85" s="245">
        <f t="shared" si="23"/>
        <v>100</v>
      </c>
      <c r="BB85" s="245"/>
    </row>
    <row r="86" spans="2:54" s="122" customFormat="1">
      <c r="B86" s="132" t="s">
        <v>268</v>
      </c>
      <c r="C86" s="133" t="s">
        <v>269</v>
      </c>
      <c r="D86" s="132" t="s">
        <v>112</v>
      </c>
      <c r="E86" s="133" t="s">
        <v>272</v>
      </c>
      <c r="F86" s="131"/>
      <c r="G86" s="125"/>
      <c r="H86" s="126"/>
      <c r="I86" s="123"/>
      <c r="J86" s="123"/>
      <c r="K86" s="123"/>
      <c r="L86" s="123"/>
      <c r="M86" s="123"/>
      <c r="AI86" s="145"/>
      <c r="AP86" s="212"/>
      <c r="AQ86" s="127"/>
      <c r="BB86" s="245"/>
    </row>
    <row r="87" spans="2:54" s="122" customFormat="1">
      <c r="B87" s="132" t="s">
        <v>222</v>
      </c>
      <c r="C87" s="133" t="s">
        <v>270</v>
      </c>
      <c r="D87" s="134" t="s">
        <v>193</v>
      </c>
      <c r="E87" s="135" t="s">
        <v>273</v>
      </c>
      <c r="F87" s="131"/>
      <c r="G87" s="125"/>
      <c r="H87" s="126"/>
      <c r="I87" s="123"/>
      <c r="J87" s="123"/>
      <c r="K87" s="123"/>
      <c r="L87" s="123"/>
      <c r="M87" s="123"/>
      <c r="AI87" s="145"/>
      <c r="AP87" s="212"/>
      <c r="AQ87" s="127"/>
      <c r="BB87" s="245"/>
    </row>
    <row r="88" spans="2:54" s="122" customFormat="1">
      <c r="F88" s="131"/>
      <c r="G88" s="125"/>
      <c r="H88" s="126"/>
      <c r="I88" s="123"/>
      <c r="J88" s="123"/>
      <c r="K88" s="123"/>
      <c r="L88" s="123"/>
      <c r="M88" s="123"/>
      <c r="AI88" s="145"/>
      <c r="AP88" s="212"/>
      <c r="AQ88" s="127"/>
    </row>
    <row r="89" spans="2:54" s="122" customFormat="1">
      <c r="D89" s="132"/>
      <c r="E89" s="133"/>
      <c r="F89" s="131"/>
      <c r="G89" s="125"/>
      <c r="H89" s="126"/>
      <c r="I89" s="123"/>
      <c r="J89" s="123"/>
      <c r="K89" s="123"/>
      <c r="L89" s="123"/>
      <c r="M89" s="123"/>
      <c r="AI89" s="145"/>
      <c r="AP89" s="212"/>
      <c r="AQ89" s="127"/>
    </row>
    <row r="90" spans="2:54" s="122" customFormat="1">
      <c r="D90" s="134"/>
      <c r="E90" s="135"/>
      <c r="F90" s="136"/>
      <c r="G90" s="125"/>
      <c r="H90" s="126"/>
      <c r="I90" s="123"/>
      <c r="J90" s="123"/>
      <c r="K90" s="123"/>
      <c r="L90" s="123"/>
      <c r="M90" s="123"/>
      <c r="AI90" s="145"/>
      <c r="AP90" s="212"/>
      <c r="AQ90" s="127"/>
      <c r="AV90" s="123"/>
    </row>
    <row r="91" spans="2:54" s="122" customFormat="1">
      <c r="B91" s="415"/>
      <c r="C91" s="415"/>
      <c r="D91" s="415"/>
      <c r="E91" s="415"/>
      <c r="F91" s="136"/>
      <c r="G91" s="125"/>
      <c r="H91" s="126"/>
      <c r="I91" s="123"/>
      <c r="J91" s="123"/>
      <c r="K91" s="123"/>
      <c r="L91" s="123"/>
      <c r="M91" s="123"/>
      <c r="AI91" s="145"/>
      <c r="AP91" s="212"/>
      <c r="AQ91" s="127"/>
    </row>
    <row r="92" spans="2:54" s="122" customFormat="1">
      <c r="B92" s="419" t="s">
        <v>301</v>
      </c>
      <c r="C92" s="419"/>
      <c r="D92" s="419"/>
      <c r="E92" s="419"/>
      <c r="F92" s="136"/>
      <c r="G92" s="125"/>
      <c r="H92" s="126"/>
      <c r="I92" s="123"/>
      <c r="J92" s="123"/>
      <c r="K92" s="123"/>
      <c r="L92" s="123"/>
      <c r="M92" s="123"/>
      <c r="AI92" s="145"/>
      <c r="AP92" s="212"/>
      <c r="AQ92" s="127"/>
    </row>
    <row r="93" spans="2:54" s="122" customFormat="1">
      <c r="B93" s="415" t="s">
        <v>303</v>
      </c>
      <c r="C93" s="415"/>
      <c r="D93" s="415"/>
      <c r="E93" s="415"/>
      <c r="F93" s="136"/>
      <c r="G93" s="125"/>
      <c r="H93" s="126"/>
      <c r="I93" s="123"/>
      <c r="J93" s="123"/>
      <c r="K93" s="123"/>
      <c r="L93" s="123"/>
      <c r="M93" s="123"/>
      <c r="AI93" s="145"/>
      <c r="AP93" s="212"/>
      <c r="AQ93" s="127"/>
    </row>
    <row r="94" spans="2:54" s="122" customFormat="1" ht="29.25" customHeight="1">
      <c r="B94" s="415" t="s">
        <v>304</v>
      </c>
      <c r="C94" s="415"/>
      <c r="D94" s="415"/>
      <c r="E94" s="415"/>
      <c r="F94" s="415"/>
      <c r="G94" s="415"/>
      <c r="H94" s="126"/>
      <c r="I94" s="123"/>
      <c r="J94" s="123"/>
      <c r="K94" s="123"/>
      <c r="L94" s="123"/>
      <c r="M94" s="123"/>
      <c r="AI94" s="145"/>
      <c r="AP94" s="212"/>
      <c r="AQ94" s="127"/>
    </row>
    <row r="95" spans="2:54" s="122" customFormat="1" ht="46.5" customHeight="1">
      <c r="B95" s="415" t="s">
        <v>305</v>
      </c>
      <c r="C95" s="415"/>
      <c r="D95" s="415"/>
      <c r="E95" s="415"/>
      <c r="F95" s="415"/>
      <c r="G95" s="415"/>
      <c r="H95" s="126"/>
      <c r="I95" s="123"/>
      <c r="J95" s="123"/>
      <c r="K95" s="123"/>
      <c r="L95" s="123"/>
      <c r="M95" s="123"/>
      <c r="AI95" s="145"/>
      <c r="AP95" s="212"/>
      <c r="AQ95" s="127"/>
    </row>
    <row r="96" spans="2:54" s="122" customFormat="1">
      <c r="D96" s="123"/>
      <c r="F96" s="136"/>
      <c r="G96" s="125"/>
      <c r="H96" s="126"/>
      <c r="I96" s="123"/>
      <c r="J96" s="123"/>
      <c r="K96" s="123"/>
      <c r="L96" s="123"/>
      <c r="M96" s="123"/>
      <c r="AI96" s="145"/>
      <c r="AP96" s="212"/>
      <c r="AQ96" s="127"/>
    </row>
    <row r="97" spans="4:43" s="122" customFormat="1">
      <c r="D97" s="123"/>
      <c r="F97" s="136"/>
      <c r="G97" s="125"/>
      <c r="H97" s="126"/>
      <c r="I97" s="123"/>
      <c r="J97" s="123"/>
      <c r="K97" s="123"/>
      <c r="L97" s="123"/>
      <c r="M97" s="123"/>
      <c r="AI97" s="145"/>
      <c r="AP97" s="212"/>
      <c r="AQ97" s="127"/>
    </row>
    <row r="98" spans="4:43" s="122" customFormat="1">
      <c r="D98" s="123"/>
      <c r="F98" s="136"/>
      <c r="G98" s="125"/>
      <c r="H98" s="126"/>
      <c r="I98" s="123"/>
      <c r="J98" s="123"/>
      <c r="K98" s="123"/>
      <c r="L98" s="123"/>
      <c r="M98" s="123"/>
      <c r="AI98" s="145"/>
      <c r="AP98" s="212"/>
      <c r="AQ98" s="127"/>
    </row>
    <row r="99" spans="4:43" s="122" customFormat="1">
      <c r="D99" s="123"/>
      <c r="F99" s="136"/>
      <c r="G99" s="125"/>
      <c r="H99" s="126"/>
      <c r="I99" s="123"/>
      <c r="J99" s="123"/>
      <c r="K99" s="123"/>
      <c r="L99" s="123"/>
      <c r="M99" s="123"/>
      <c r="AI99" s="145"/>
      <c r="AP99" s="212"/>
      <c r="AQ99" s="127"/>
    </row>
    <row r="100" spans="4:43" s="122" customFormat="1">
      <c r="D100" s="123"/>
      <c r="F100" s="136"/>
      <c r="G100" s="125"/>
      <c r="H100" s="126"/>
      <c r="I100" s="123"/>
      <c r="J100" s="123"/>
      <c r="K100" s="123"/>
      <c r="L100" s="123"/>
      <c r="M100" s="123"/>
      <c r="AI100" s="145"/>
      <c r="AP100" s="212"/>
      <c r="AQ100" s="127"/>
    </row>
    <row r="101" spans="4:43" s="122" customFormat="1">
      <c r="D101" s="123"/>
      <c r="F101" s="136"/>
      <c r="G101" s="125"/>
      <c r="H101" s="126"/>
      <c r="I101" s="123"/>
      <c r="J101" s="123"/>
      <c r="K101" s="123"/>
      <c r="L101" s="123"/>
      <c r="M101" s="123"/>
      <c r="AI101" s="145"/>
      <c r="AP101" s="212"/>
      <c r="AQ101" s="127"/>
    </row>
    <row r="102" spans="4:43" s="122" customFormat="1">
      <c r="D102" s="123"/>
      <c r="F102" s="136"/>
      <c r="G102" s="125"/>
      <c r="H102" s="126"/>
      <c r="I102" s="123"/>
      <c r="J102" s="123"/>
      <c r="K102" s="123"/>
      <c r="L102" s="123"/>
      <c r="M102" s="123"/>
      <c r="AI102" s="145"/>
      <c r="AP102" s="212"/>
      <c r="AQ102" s="127"/>
    </row>
    <row r="103" spans="4:43" s="122" customFormat="1">
      <c r="D103" s="123"/>
      <c r="F103" s="136"/>
      <c r="G103" s="125"/>
      <c r="H103" s="126"/>
      <c r="I103" s="123"/>
      <c r="J103" s="123"/>
      <c r="K103" s="123"/>
      <c r="L103" s="123"/>
      <c r="M103" s="123"/>
      <c r="AI103" s="145"/>
      <c r="AP103" s="212"/>
      <c r="AQ103" s="127"/>
    </row>
    <row r="104" spans="4:43" s="122" customFormat="1">
      <c r="D104" s="123"/>
      <c r="F104" s="136"/>
      <c r="G104" s="125"/>
      <c r="H104" s="126"/>
      <c r="I104" s="123"/>
      <c r="J104" s="123"/>
      <c r="K104" s="123"/>
      <c r="L104" s="123"/>
      <c r="M104" s="123"/>
      <c r="AI104" s="145"/>
      <c r="AP104" s="212"/>
      <c r="AQ104" s="127"/>
    </row>
    <row r="105" spans="4:43" s="122" customFormat="1">
      <c r="D105" s="123"/>
      <c r="F105" s="136"/>
      <c r="G105" s="125"/>
      <c r="H105" s="196"/>
      <c r="AI105" s="145"/>
      <c r="AP105" s="212"/>
      <c r="AQ105" s="127"/>
    </row>
    <row r="106" spans="4:43" s="122" customFormat="1">
      <c r="D106" s="123"/>
      <c r="F106" s="136"/>
      <c r="G106" s="125"/>
      <c r="H106" s="196"/>
      <c r="AI106" s="145"/>
      <c r="AP106" s="212"/>
      <c r="AQ106" s="127"/>
    </row>
    <row r="107" spans="4:43" s="122" customFormat="1">
      <c r="D107" s="123"/>
      <c r="F107" s="136"/>
      <c r="G107" s="125"/>
      <c r="H107" s="196"/>
      <c r="AI107" s="145"/>
      <c r="AP107" s="212"/>
      <c r="AQ107" s="127"/>
    </row>
    <row r="108" spans="4:43" s="122" customFormat="1">
      <c r="D108" s="123"/>
      <c r="F108" s="136"/>
      <c r="G108" s="125"/>
      <c r="H108" s="140"/>
      <c r="AI108" s="145"/>
      <c r="AP108" s="212"/>
      <c r="AQ108" s="127"/>
    </row>
    <row r="109" spans="4:43" s="122" customFormat="1">
      <c r="D109" s="123"/>
      <c r="F109" s="191"/>
      <c r="G109" s="125"/>
      <c r="H109" s="140"/>
      <c r="AI109" s="145"/>
      <c r="AP109" s="212"/>
      <c r="AQ109" s="127"/>
    </row>
    <row r="110" spans="4:43" s="122" customFormat="1">
      <c r="D110" s="123"/>
      <c r="F110" s="191"/>
      <c r="G110" s="125"/>
      <c r="H110" s="140"/>
      <c r="AI110" s="145"/>
      <c r="AP110" s="212"/>
      <c r="AQ110" s="127"/>
    </row>
    <row r="111" spans="4:43" s="122" customFormat="1">
      <c r="D111" s="123"/>
      <c r="F111" s="191"/>
      <c r="G111" s="125"/>
      <c r="H111" s="140"/>
      <c r="AI111" s="145"/>
      <c r="AP111" s="212"/>
      <c r="AQ111" s="127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9:B22"/>
    <mergeCell ref="C19:C22"/>
    <mergeCell ref="C34:C46"/>
    <mergeCell ref="B34:B46"/>
    <mergeCell ref="B25:B33"/>
    <mergeCell ref="C25:C33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AR7:AX7"/>
    <mergeCell ref="AQ6:AQ8"/>
    <mergeCell ref="H6:AG6"/>
    <mergeCell ref="F6:F8"/>
    <mergeCell ref="AP6:AP8"/>
    <mergeCell ref="AH6:AO6"/>
    <mergeCell ref="B10:B13"/>
    <mergeCell ref="C10:C13"/>
    <mergeCell ref="C6:C8"/>
    <mergeCell ref="B3:E3"/>
    <mergeCell ref="D6:D8"/>
    <mergeCell ref="E6:E8"/>
    <mergeCell ref="B6:B8"/>
    <mergeCell ref="B4:E4"/>
  </mergeCells>
  <phoneticPr fontId="7" type="noConversion"/>
  <printOptions horizontalCentered="1" verticalCentered="1"/>
  <pageMargins left="0.59055118110236227" right="0.51181102362204722" top="0.62992125984251968" bottom="0.47244094488188981" header="0.31496062992125984" footer="0"/>
  <pageSetup paperSize="9" scale="55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F70" zoomScale="154" zoomScaleSheetLayoutView="154" workbookViewId="0">
      <selection activeCell="P37" sqref="P37"/>
    </sheetView>
  </sheetViews>
  <sheetFormatPr defaultRowHeight="15"/>
  <cols>
    <col min="1" max="1" width="3.85546875" customWidth="1"/>
    <col min="2" max="2" width="4.140625" style="165" customWidth="1"/>
    <col min="3" max="3" width="18" style="162" customWidth="1"/>
    <col min="4" max="4" width="3.85546875" style="162" customWidth="1"/>
    <col min="5" max="5" width="37.7109375" style="80" customWidth="1"/>
    <col min="6" max="6" width="9" style="163" customWidth="1"/>
    <col min="7" max="7" width="10.28515625" style="176" customWidth="1"/>
    <col min="8" max="8" width="5.7109375" customWidth="1"/>
    <col min="9" max="9" width="9.42578125" customWidth="1"/>
    <col min="10" max="10" width="7.42578125" style="164" customWidth="1"/>
    <col min="12" max="12" width="7.140625" customWidth="1"/>
    <col min="13" max="13" width="9.42578125" customWidth="1"/>
  </cols>
  <sheetData>
    <row r="1" spans="2:15" ht="17.25" customHeight="1">
      <c r="B1" s="378"/>
      <c r="C1" s="378"/>
    </row>
    <row r="2" spans="2:15" ht="15.75" customHeight="1">
      <c r="B2" s="378" t="s">
        <v>404</v>
      </c>
      <c r="C2" s="378"/>
      <c r="D2" s="378"/>
      <c r="E2" s="378"/>
      <c r="F2" s="378"/>
      <c r="G2" s="378"/>
      <c r="H2" s="378"/>
      <c r="I2" s="378"/>
      <c r="J2" s="378"/>
      <c r="O2" s="222"/>
    </row>
    <row r="3" spans="2:15" ht="15.75">
      <c r="B3" s="378" t="str">
        <f>'Lamp 1 Gab'!B3</f>
        <v>KABUPATEN PASAMAN BARAT</v>
      </c>
      <c r="C3" s="378"/>
      <c r="D3" s="378"/>
      <c r="E3" s="378"/>
      <c r="O3" s="222"/>
    </row>
    <row r="4" spans="2:15" ht="15.75" customHeight="1">
      <c r="B4" s="378" t="str">
        <f>'Lamp 1 Gab'!B4</f>
        <v>PROVINSI SUMATERA BARAT</v>
      </c>
      <c r="C4" s="378"/>
      <c r="D4" s="378"/>
      <c r="E4" s="378"/>
      <c r="O4" s="222"/>
    </row>
    <row r="5" spans="2:15">
      <c r="O5" s="222"/>
    </row>
    <row r="6" spans="2:15" s="2" customFormat="1" ht="21" customHeight="1">
      <c r="B6" s="395" t="s">
        <v>290</v>
      </c>
      <c r="C6" s="395" t="s">
        <v>392</v>
      </c>
      <c r="D6" s="180"/>
      <c r="E6" s="395" t="s">
        <v>50</v>
      </c>
      <c r="F6" s="395" t="s">
        <v>119</v>
      </c>
      <c r="G6" s="430" t="s">
        <v>63</v>
      </c>
      <c r="H6" s="432" t="s">
        <v>50</v>
      </c>
      <c r="I6" s="433"/>
      <c r="J6" s="432" t="s">
        <v>173</v>
      </c>
      <c r="K6" s="433"/>
      <c r="L6" s="386" t="s">
        <v>341</v>
      </c>
      <c r="M6" s="387"/>
      <c r="O6" s="223"/>
    </row>
    <row r="7" spans="2:15" s="2" customFormat="1" ht="23.25" customHeight="1">
      <c r="B7" s="397"/>
      <c r="C7" s="397"/>
      <c r="D7" s="179"/>
      <c r="E7" s="397"/>
      <c r="F7" s="397"/>
      <c r="G7" s="431"/>
      <c r="H7" s="434"/>
      <c r="I7" s="435"/>
      <c r="J7" s="434"/>
      <c r="K7" s="435"/>
      <c r="L7" s="390"/>
      <c r="M7" s="391"/>
      <c r="O7" s="223"/>
    </row>
    <row r="8" spans="2:15" s="166" customFormat="1" ht="22.5" customHeight="1">
      <c r="B8" s="198"/>
      <c r="C8" s="199" t="s">
        <v>393</v>
      </c>
      <c r="D8" s="200"/>
      <c r="E8" s="201"/>
      <c r="F8" s="200"/>
      <c r="G8" s="202"/>
      <c r="H8" s="203" t="s">
        <v>170</v>
      </c>
      <c r="I8" s="203" t="s">
        <v>171</v>
      </c>
      <c r="J8" s="262" t="s">
        <v>170</v>
      </c>
      <c r="K8" s="203" t="s">
        <v>171</v>
      </c>
      <c r="L8" s="200" t="s">
        <v>170</v>
      </c>
      <c r="M8" s="203" t="s">
        <v>171</v>
      </c>
      <c r="O8" s="224"/>
    </row>
    <row r="9" spans="2:15">
      <c r="B9" s="425">
        <v>1</v>
      </c>
      <c r="C9" s="425" t="s">
        <v>120</v>
      </c>
      <c r="D9" s="7">
        <v>1</v>
      </c>
      <c r="E9" s="12" t="s">
        <v>342</v>
      </c>
      <c r="F9" s="8" t="s">
        <v>87</v>
      </c>
      <c r="G9" s="225">
        <v>37.24651013959442</v>
      </c>
      <c r="H9" s="225">
        <v>1</v>
      </c>
      <c r="I9" s="141" t="str">
        <f>IF(H9="TDI","TDI",IF(H9&gt;3,"ST",IF(H9&gt;2,"T",IF(H9&gt;1,"S",IF(H9&gt;=0,"R")))))</f>
        <v>R</v>
      </c>
      <c r="J9" s="222">
        <v>2.5703999999999998</v>
      </c>
      <c r="K9" s="247" t="str">
        <f>IF(J9="TDI","TDI",IF(J9&gt;3,"ST",IF(J9&gt;2,"T",IF(J9&gt;1,"S",IF(J9&gt;=0,"R")))))</f>
        <v>T</v>
      </c>
      <c r="L9" s="317">
        <v>2.3869579999999999</v>
      </c>
      <c r="M9" s="141" t="str">
        <f>IF(L9="TDI","TDI",IF(L9&gt;3,"ST",IF(L9&gt;2,"T",IF(L9&gt;1,"S",IF(L9&gt;=0,"R")))))</f>
        <v>T</v>
      </c>
      <c r="N9" s="222"/>
      <c r="O9" s="297"/>
    </row>
    <row r="10" spans="2:15" ht="25.5">
      <c r="B10" s="426"/>
      <c r="C10" s="426"/>
      <c r="D10" s="7">
        <v>2</v>
      </c>
      <c r="E10" s="12" t="s">
        <v>343</v>
      </c>
      <c r="F10" s="8" t="s">
        <v>87</v>
      </c>
      <c r="G10" s="225">
        <v>99.527688563395316</v>
      </c>
      <c r="H10" s="225">
        <v>3</v>
      </c>
      <c r="I10" s="141" t="str">
        <f t="shared" ref="I10:I73" si="0">IF(H10="TDI","TDI",IF(H10&gt;3,"ST",IF(H10&gt;2,"T",IF(H10&gt;1,"S",IF(H10&gt;=0,"R")))))</f>
        <v>T</v>
      </c>
      <c r="J10" s="32"/>
      <c r="K10" s="6"/>
      <c r="L10" s="4"/>
      <c r="M10" s="4"/>
      <c r="N10" s="222"/>
      <c r="O10" s="320">
        <v>2.5703999999999998</v>
      </c>
    </row>
    <row r="11" spans="2:15" ht="25.5">
      <c r="B11" s="426"/>
      <c r="C11" s="426"/>
      <c r="D11" s="7">
        <v>3</v>
      </c>
      <c r="E11" s="12" t="s">
        <v>344</v>
      </c>
      <c r="F11" s="8" t="s">
        <v>87</v>
      </c>
      <c r="G11" s="225">
        <v>90.221601489757916</v>
      </c>
      <c r="H11" s="225">
        <v>3</v>
      </c>
      <c r="I11" s="141" t="str">
        <f t="shared" si="0"/>
        <v>T</v>
      </c>
      <c r="J11" s="32"/>
      <c r="K11" s="6"/>
      <c r="L11" s="4"/>
      <c r="M11" s="4"/>
      <c r="N11" s="222"/>
      <c r="O11" s="320">
        <v>2.375</v>
      </c>
    </row>
    <row r="12" spans="2:15" ht="25.5">
      <c r="B12" s="426"/>
      <c r="C12" s="426"/>
      <c r="D12" s="7">
        <v>4</v>
      </c>
      <c r="E12" s="12" t="s">
        <v>345</v>
      </c>
      <c r="F12" s="8" t="s">
        <v>87</v>
      </c>
      <c r="G12" s="225">
        <v>64.655208117622692</v>
      </c>
      <c r="H12" s="225">
        <v>2</v>
      </c>
      <c r="I12" s="141" t="str">
        <f t="shared" si="0"/>
        <v>S</v>
      </c>
      <c r="J12" s="32"/>
      <c r="K12" s="6"/>
      <c r="L12" s="4"/>
      <c r="M12" s="4"/>
      <c r="N12" s="222"/>
      <c r="O12" s="320">
        <v>1.5</v>
      </c>
    </row>
    <row r="13" spans="2:15" ht="25.5">
      <c r="B13" s="426"/>
      <c r="C13" s="426"/>
      <c r="D13" s="7">
        <v>5</v>
      </c>
      <c r="E13" s="12" t="s">
        <v>346</v>
      </c>
      <c r="F13" s="8" t="s">
        <v>87</v>
      </c>
      <c r="G13" s="225">
        <v>56.017794290183808</v>
      </c>
      <c r="H13" s="225">
        <v>3</v>
      </c>
      <c r="I13" s="141" t="str">
        <f t="shared" si="0"/>
        <v>T</v>
      </c>
      <c r="J13" s="32"/>
      <c r="K13" s="6"/>
      <c r="L13" s="4"/>
      <c r="M13" s="4"/>
      <c r="N13" s="222"/>
      <c r="O13" s="320">
        <v>1.75</v>
      </c>
    </row>
    <row r="14" spans="2:15">
      <c r="B14" s="426"/>
      <c r="C14" s="426"/>
      <c r="D14" s="7">
        <v>6</v>
      </c>
      <c r="E14" s="12" t="s">
        <v>347</v>
      </c>
      <c r="F14" s="8" t="s">
        <v>87</v>
      </c>
      <c r="G14" s="225">
        <v>5.3701971382046215E-2</v>
      </c>
      <c r="H14" s="225">
        <v>4</v>
      </c>
      <c r="I14" s="141" t="str">
        <f t="shared" si="0"/>
        <v>ST</v>
      </c>
      <c r="J14" s="32"/>
      <c r="K14" s="6"/>
      <c r="L14" s="4"/>
      <c r="M14" s="4"/>
      <c r="N14" s="222"/>
      <c r="O14" s="320">
        <v>4</v>
      </c>
    </row>
    <row r="15" spans="2:15">
      <c r="B15" s="426"/>
      <c r="C15" s="426"/>
      <c r="D15" s="7">
        <v>7</v>
      </c>
      <c r="E15" s="12" t="s">
        <v>348</v>
      </c>
      <c r="F15" s="8" t="s">
        <v>87</v>
      </c>
      <c r="G15" s="225">
        <v>3.4722222222222224E-2</v>
      </c>
      <c r="H15" s="225">
        <v>4</v>
      </c>
      <c r="I15" s="141" t="str">
        <f t="shared" si="0"/>
        <v>ST</v>
      </c>
      <c r="J15" s="32"/>
      <c r="K15" s="6"/>
      <c r="L15" s="4"/>
      <c r="M15" s="4"/>
      <c r="N15" s="222"/>
      <c r="O15" s="320">
        <v>3.75</v>
      </c>
    </row>
    <row r="16" spans="2:15" ht="13.5" customHeight="1">
      <c r="B16" s="426"/>
      <c r="C16" s="426"/>
      <c r="D16" s="7">
        <v>8</v>
      </c>
      <c r="E16" s="12" t="s">
        <v>349</v>
      </c>
      <c r="F16" s="8" t="s">
        <v>87</v>
      </c>
      <c r="G16" s="225">
        <v>4.4427519675044429E-2</v>
      </c>
      <c r="H16" s="225">
        <v>4</v>
      </c>
      <c r="I16" s="141" t="str">
        <f t="shared" si="0"/>
        <v>ST</v>
      </c>
      <c r="J16" s="32"/>
      <c r="K16" s="6"/>
      <c r="L16" s="4"/>
      <c r="M16" s="4"/>
      <c r="N16" s="222"/>
      <c r="O16" s="320">
        <v>0.66659999999999997</v>
      </c>
    </row>
    <row r="17" spans="2:15">
      <c r="B17" s="426"/>
      <c r="C17" s="426"/>
      <c r="D17" s="7">
        <v>9</v>
      </c>
      <c r="E17" s="12" t="s">
        <v>350</v>
      </c>
      <c r="F17" s="8" t="s">
        <v>87</v>
      </c>
      <c r="G17" s="225">
        <v>99.013463324048274</v>
      </c>
      <c r="H17" s="225">
        <v>2</v>
      </c>
      <c r="I17" s="141" t="str">
        <f t="shared" si="0"/>
        <v>S</v>
      </c>
      <c r="J17" s="32"/>
      <c r="K17" s="6"/>
      <c r="L17" s="4"/>
      <c r="M17" s="4"/>
      <c r="N17" s="222"/>
      <c r="O17" s="320">
        <v>2.5</v>
      </c>
    </row>
    <row r="18" spans="2:15">
      <c r="B18" s="426"/>
      <c r="C18" s="426"/>
      <c r="D18" s="7">
        <v>10</v>
      </c>
      <c r="E18" s="12" t="s">
        <v>351</v>
      </c>
      <c r="F18" s="8" t="s">
        <v>87</v>
      </c>
      <c r="G18" s="225">
        <v>98.98989898989899</v>
      </c>
      <c r="H18" s="225">
        <v>3</v>
      </c>
      <c r="I18" s="141" t="str">
        <f t="shared" si="0"/>
        <v>T</v>
      </c>
      <c r="J18" s="32"/>
      <c r="K18" s="6"/>
      <c r="L18" s="4"/>
      <c r="M18" s="4"/>
      <c r="N18" s="222"/>
      <c r="O18" s="320">
        <v>1</v>
      </c>
    </row>
    <row r="19" spans="2:15">
      <c r="B19" s="426"/>
      <c r="C19" s="426"/>
      <c r="D19" s="7">
        <v>11</v>
      </c>
      <c r="E19" s="12" t="s">
        <v>352</v>
      </c>
      <c r="F19" s="8" t="s">
        <v>87</v>
      </c>
      <c r="G19" s="225">
        <v>86.856091578086676</v>
      </c>
      <c r="H19" s="225">
        <v>2</v>
      </c>
      <c r="I19" s="141" t="str">
        <f t="shared" si="0"/>
        <v>S</v>
      </c>
      <c r="J19" s="32"/>
      <c r="K19" s="6"/>
      <c r="L19" s="4"/>
      <c r="M19" s="4"/>
      <c r="N19" s="222"/>
      <c r="O19" s="320">
        <v>3.5</v>
      </c>
    </row>
    <row r="20" spans="2:15" ht="25.5">
      <c r="B20" s="426"/>
      <c r="C20" s="426"/>
      <c r="D20" s="7">
        <v>12</v>
      </c>
      <c r="E20" s="12" t="s">
        <v>353</v>
      </c>
      <c r="F20" s="8" t="s">
        <v>87</v>
      </c>
      <c r="G20" s="225">
        <v>96.030729833546729</v>
      </c>
      <c r="H20" s="225">
        <v>2</v>
      </c>
      <c r="I20" s="141" t="str">
        <f t="shared" si="0"/>
        <v>S</v>
      </c>
      <c r="J20" s="32"/>
      <c r="K20" s="6"/>
      <c r="L20" s="4"/>
      <c r="M20" s="4"/>
      <c r="N20" s="222"/>
      <c r="O20" s="320">
        <v>2.9996999999999998</v>
      </c>
    </row>
    <row r="21" spans="2:15" ht="25.5">
      <c r="B21" s="426"/>
      <c r="C21" s="426"/>
      <c r="D21" s="7">
        <v>13</v>
      </c>
      <c r="E21" s="12" t="s">
        <v>354</v>
      </c>
      <c r="F21" s="8" t="s">
        <v>87</v>
      </c>
      <c r="G21" s="225">
        <v>89.739229024943313</v>
      </c>
      <c r="H21" s="225">
        <v>1</v>
      </c>
      <c r="I21" s="141" t="str">
        <f t="shared" si="0"/>
        <v>R</v>
      </c>
      <c r="J21" s="32"/>
      <c r="K21" s="6"/>
      <c r="L21" s="4"/>
      <c r="M21" s="4"/>
      <c r="N21" s="222"/>
      <c r="O21" s="320">
        <v>1</v>
      </c>
    </row>
    <row r="22" spans="2:15">
      <c r="B22" s="427"/>
      <c r="C22" s="427"/>
      <c r="D22" s="7">
        <v>14</v>
      </c>
      <c r="E22" s="12" t="s">
        <v>355</v>
      </c>
      <c r="F22" s="8" t="s">
        <v>87</v>
      </c>
      <c r="G22" s="225">
        <v>84.930080333234159</v>
      </c>
      <c r="H22" s="225">
        <v>2</v>
      </c>
      <c r="I22" s="141" t="str">
        <f t="shared" si="0"/>
        <v>S</v>
      </c>
      <c r="J22" s="32"/>
      <c r="K22" s="6"/>
      <c r="L22" s="4"/>
      <c r="M22" s="4"/>
      <c r="N22" s="222"/>
      <c r="O22" s="320">
        <v>4</v>
      </c>
    </row>
    <row r="23" spans="2:15" ht="25.5">
      <c r="B23" s="428">
        <v>2</v>
      </c>
      <c r="C23" s="428" t="s">
        <v>121</v>
      </c>
      <c r="D23" s="7">
        <v>15</v>
      </c>
      <c r="E23" s="12" t="s">
        <v>38</v>
      </c>
      <c r="F23" s="8" t="s">
        <v>87</v>
      </c>
      <c r="G23" s="225">
        <v>94.669509594882726</v>
      </c>
      <c r="H23" s="225">
        <v>3</v>
      </c>
      <c r="I23" s="141" t="str">
        <f t="shared" si="0"/>
        <v>T</v>
      </c>
      <c r="J23" s="297">
        <v>2.375</v>
      </c>
      <c r="K23" s="141" t="str">
        <f>IF(J23="TDI","TDI",IF(J23&gt;3,"ST",IF(J23&gt;2,"T",IF(J23&gt;1,"S",IF(J23&gt;=0,"R")))))</f>
        <v>T</v>
      </c>
      <c r="L23" s="4"/>
      <c r="M23" s="4"/>
      <c r="N23" s="222"/>
      <c r="O23" s="320">
        <v>2.6663999999999999</v>
      </c>
    </row>
    <row r="24" spans="2:15" ht="38.25">
      <c r="B24" s="428"/>
      <c r="C24" s="428"/>
      <c r="D24" s="7">
        <v>16</v>
      </c>
      <c r="E24" s="12" t="s">
        <v>39</v>
      </c>
      <c r="F24" s="8" t="s">
        <v>87</v>
      </c>
      <c r="G24" s="225">
        <v>77.182611858857769</v>
      </c>
      <c r="H24" s="225">
        <v>2</v>
      </c>
      <c r="I24" s="141" t="str">
        <f t="shared" si="0"/>
        <v>S</v>
      </c>
      <c r="J24" s="246"/>
      <c r="K24" s="6"/>
      <c r="L24" s="4"/>
      <c r="M24" s="4"/>
      <c r="N24" s="222"/>
      <c r="O24" s="320">
        <v>1.5</v>
      </c>
    </row>
    <row r="25" spans="2:15" ht="25.5">
      <c r="B25" s="428"/>
      <c r="C25" s="428"/>
      <c r="D25" s="7">
        <v>17</v>
      </c>
      <c r="E25" s="12" t="s">
        <v>356</v>
      </c>
      <c r="F25" s="8" t="s">
        <v>87</v>
      </c>
      <c r="G25" s="225">
        <v>58.962264150943398</v>
      </c>
      <c r="H25" s="225">
        <v>1</v>
      </c>
      <c r="I25" s="141" t="str">
        <f t="shared" si="0"/>
        <v>R</v>
      </c>
      <c r="J25" s="246"/>
      <c r="K25" s="6"/>
      <c r="L25" s="4"/>
      <c r="M25" s="4"/>
      <c r="N25" s="222"/>
      <c r="O25" s="320">
        <v>4</v>
      </c>
    </row>
    <row r="26" spans="2:15" ht="25.5">
      <c r="B26" s="428"/>
      <c r="C26" s="428"/>
      <c r="D26" s="7">
        <v>18</v>
      </c>
      <c r="E26" s="12" t="s">
        <v>40</v>
      </c>
      <c r="F26" s="8" t="s">
        <v>87</v>
      </c>
      <c r="G26" s="225">
        <v>94.285714285714278</v>
      </c>
      <c r="H26" s="225">
        <v>3</v>
      </c>
      <c r="I26" s="141" t="str">
        <f t="shared" si="0"/>
        <v>T</v>
      </c>
      <c r="J26" s="246"/>
      <c r="K26" s="6"/>
      <c r="L26" s="4"/>
      <c r="M26" s="4"/>
      <c r="N26" s="222"/>
      <c r="O26" s="320">
        <v>3</v>
      </c>
    </row>
    <row r="27" spans="2:15" ht="25.5">
      <c r="B27" s="428"/>
      <c r="C27" s="428"/>
      <c r="D27" s="7">
        <v>19</v>
      </c>
      <c r="E27" s="12" t="s">
        <v>79</v>
      </c>
      <c r="F27" s="8" t="s">
        <v>87</v>
      </c>
      <c r="G27" s="225">
        <v>68.059701492537314</v>
      </c>
      <c r="H27" s="225">
        <v>1</v>
      </c>
      <c r="I27" s="141" t="str">
        <f t="shared" si="0"/>
        <v>R</v>
      </c>
      <c r="J27" s="246"/>
      <c r="K27" s="6"/>
      <c r="L27" s="4"/>
      <c r="M27" s="4"/>
      <c r="N27" s="222"/>
      <c r="O27" s="320">
        <v>1.3331999999999999</v>
      </c>
    </row>
    <row r="28" spans="2:15" ht="25.5">
      <c r="B28" s="428"/>
      <c r="C28" s="428"/>
      <c r="D28" s="7">
        <v>20</v>
      </c>
      <c r="E28" s="12" t="s">
        <v>80</v>
      </c>
      <c r="F28" s="8" t="s">
        <v>87</v>
      </c>
      <c r="G28" s="225">
        <v>100</v>
      </c>
      <c r="H28" s="225">
        <v>4</v>
      </c>
      <c r="I28" s="141" t="str">
        <f t="shared" si="0"/>
        <v>ST</v>
      </c>
      <c r="J28" s="246"/>
      <c r="K28" s="6"/>
      <c r="L28" s="4"/>
      <c r="M28" s="4"/>
      <c r="N28" s="222"/>
      <c r="O28" s="320">
        <v>2.5</v>
      </c>
    </row>
    <row r="29" spans="2:15" ht="25.5">
      <c r="B29" s="428"/>
      <c r="C29" s="428"/>
      <c r="D29" s="7">
        <v>21</v>
      </c>
      <c r="E29" s="12" t="s">
        <v>41</v>
      </c>
      <c r="F29" s="8" t="s">
        <v>87</v>
      </c>
      <c r="G29" s="225">
        <v>74.770011691904074</v>
      </c>
      <c r="H29" s="225">
        <v>1</v>
      </c>
      <c r="I29" s="141" t="str">
        <f t="shared" si="0"/>
        <v>R</v>
      </c>
      <c r="J29" s="246"/>
      <c r="K29" s="6"/>
      <c r="L29" s="4"/>
      <c r="M29" s="4"/>
      <c r="N29" s="222"/>
      <c r="O29" s="320">
        <v>2.5</v>
      </c>
    </row>
    <row r="30" spans="2:15">
      <c r="B30" s="428"/>
      <c r="C30" s="428"/>
      <c r="D30" s="7">
        <v>22</v>
      </c>
      <c r="E30" s="12" t="s">
        <v>81</v>
      </c>
      <c r="F30" s="8" t="s">
        <v>87</v>
      </c>
      <c r="G30" s="225">
        <v>91.585542168674692</v>
      </c>
      <c r="H30" s="225">
        <v>4</v>
      </c>
      <c r="I30" s="141" t="str">
        <f t="shared" si="0"/>
        <v>ST</v>
      </c>
      <c r="J30" s="246"/>
      <c r="K30" s="6"/>
      <c r="L30" s="4"/>
      <c r="M30" s="4"/>
      <c r="N30" s="222"/>
      <c r="O30" s="320">
        <v>3</v>
      </c>
    </row>
    <row r="31" spans="2:15" ht="20.25" customHeight="1">
      <c r="B31" s="428">
        <v>3</v>
      </c>
      <c r="C31" s="428" t="s">
        <v>122</v>
      </c>
      <c r="D31" s="7">
        <v>23</v>
      </c>
      <c r="E31" s="12" t="s">
        <v>357</v>
      </c>
      <c r="F31" s="8" t="s">
        <v>87</v>
      </c>
      <c r="G31" s="225">
        <v>22.50844066524947</v>
      </c>
      <c r="H31" s="225">
        <v>1</v>
      </c>
      <c r="I31" s="141" t="str">
        <f t="shared" si="0"/>
        <v>R</v>
      </c>
      <c r="J31" s="297">
        <v>1.5</v>
      </c>
      <c r="K31" s="141" t="str">
        <f>IF(J31="TDI","TDI",IF(J31&gt;3,"ST",IF(J31&gt;2,"T",IF(J31&gt;1,"S",IF(J31&gt;=0,"R")))))</f>
        <v>S</v>
      </c>
      <c r="L31" s="4"/>
      <c r="M31" s="4"/>
      <c r="N31" s="222"/>
      <c r="O31" s="320">
        <v>0.99990000000000001</v>
      </c>
    </row>
    <row r="32" spans="2:15" ht="25.5">
      <c r="B32" s="428"/>
      <c r="C32" s="428"/>
      <c r="D32" s="7">
        <v>24</v>
      </c>
      <c r="E32" s="12" t="s">
        <v>42</v>
      </c>
      <c r="F32" s="8" t="s">
        <v>87</v>
      </c>
      <c r="G32" s="225">
        <v>37.142857142857146</v>
      </c>
      <c r="H32" s="225">
        <v>1</v>
      </c>
      <c r="I32" s="141" t="str">
        <f t="shared" si="0"/>
        <v>R</v>
      </c>
      <c r="J32" s="263"/>
      <c r="K32" s="6"/>
      <c r="L32" s="4"/>
      <c r="M32" s="4"/>
      <c r="N32" s="222"/>
      <c r="O32" s="320">
        <v>1.9997999999999998</v>
      </c>
    </row>
    <row r="33" spans="2:17" ht="25.5">
      <c r="B33" s="428"/>
      <c r="C33" s="428"/>
      <c r="D33" s="7">
        <v>25</v>
      </c>
      <c r="E33" s="12" t="s">
        <v>358</v>
      </c>
      <c r="F33" s="9" t="s">
        <v>129</v>
      </c>
      <c r="G33" s="225">
        <v>0.88849817951894172</v>
      </c>
      <c r="H33" s="225">
        <v>1</v>
      </c>
      <c r="I33" s="141" t="str">
        <f t="shared" si="0"/>
        <v>R</v>
      </c>
      <c r="J33" s="263"/>
      <c r="K33" s="6"/>
      <c r="L33" s="4"/>
      <c r="M33" s="4"/>
      <c r="N33" s="222"/>
      <c r="O33" s="320">
        <v>4</v>
      </c>
    </row>
    <row r="34" spans="2:17">
      <c r="B34" s="428"/>
      <c r="C34" s="428"/>
      <c r="D34" s="7">
        <v>26</v>
      </c>
      <c r="E34" s="12" t="s">
        <v>359</v>
      </c>
      <c r="F34" s="8" t="s">
        <v>87</v>
      </c>
      <c r="G34" s="225">
        <v>100</v>
      </c>
      <c r="H34" s="225">
        <v>3</v>
      </c>
      <c r="I34" s="141" t="str">
        <f t="shared" si="0"/>
        <v>T</v>
      </c>
      <c r="J34" s="263"/>
      <c r="K34" s="6"/>
      <c r="L34" s="4"/>
      <c r="M34" s="4"/>
      <c r="N34" s="222"/>
      <c r="O34" s="320">
        <v>1.5</v>
      </c>
    </row>
    <row r="35" spans="2:17" ht="25.5">
      <c r="B35" s="428">
        <v>4</v>
      </c>
      <c r="C35" s="428" t="s">
        <v>123</v>
      </c>
      <c r="D35" s="7">
        <v>27</v>
      </c>
      <c r="E35" s="13" t="s">
        <v>360</v>
      </c>
      <c r="F35" s="8" t="s">
        <v>87</v>
      </c>
      <c r="G35" s="225">
        <v>45.564767627595643</v>
      </c>
      <c r="H35" s="225">
        <v>1</v>
      </c>
      <c r="I35" s="141" t="str">
        <f t="shared" si="0"/>
        <v>R</v>
      </c>
      <c r="J35" s="297">
        <v>1.75</v>
      </c>
      <c r="K35" s="141" t="str">
        <f>IF(J35="TDI","TDI",IF(J35&gt;3,"ST",IF(J35&gt;2,"T",IF(J35&gt;1,"S",IF(J35&gt;=0,"R")))))</f>
        <v>S</v>
      </c>
      <c r="L35" s="4"/>
      <c r="M35" s="4"/>
      <c r="N35" s="222"/>
      <c r="O35" s="320">
        <v>1</v>
      </c>
    </row>
    <row r="36" spans="2:17" ht="15" customHeight="1">
      <c r="B36" s="428"/>
      <c r="C36" s="428"/>
      <c r="D36" s="169">
        <v>28</v>
      </c>
      <c r="E36" s="170" t="s">
        <v>361</v>
      </c>
      <c r="F36" s="8" t="s">
        <v>87</v>
      </c>
      <c r="G36" s="225">
        <v>69.996745850959968</v>
      </c>
      <c r="H36" s="225">
        <v>4</v>
      </c>
      <c r="I36" s="141" t="str">
        <f t="shared" si="0"/>
        <v>ST</v>
      </c>
      <c r="J36" s="246"/>
      <c r="K36" s="6"/>
      <c r="L36" s="4"/>
      <c r="M36" s="4"/>
      <c r="O36" s="321"/>
    </row>
    <row r="37" spans="2:17" ht="18.75" customHeight="1">
      <c r="B37" s="428"/>
      <c r="C37" s="428"/>
      <c r="D37" s="7">
        <v>29</v>
      </c>
      <c r="E37" s="13" t="s">
        <v>362</v>
      </c>
      <c r="F37" s="8" t="s">
        <v>87</v>
      </c>
      <c r="G37" s="225">
        <v>29.999658629282784</v>
      </c>
      <c r="H37" s="225">
        <v>1</v>
      </c>
      <c r="I37" s="141" t="str">
        <f t="shared" si="0"/>
        <v>R</v>
      </c>
      <c r="J37" s="246"/>
      <c r="K37" s="6"/>
      <c r="L37" s="4"/>
      <c r="M37" s="4"/>
    </row>
    <row r="38" spans="2:17" ht="19.5" customHeight="1">
      <c r="B38" s="428"/>
      <c r="C38" s="428"/>
      <c r="D38" s="7">
        <v>30</v>
      </c>
      <c r="E38" s="150" t="s">
        <v>363</v>
      </c>
      <c r="F38" s="8" t="s">
        <v>87</v>
      </c>
      <c r="G38" s="225">
        <v>15.888851449545626</v>
      </c>
      <c r="H38" s="225">
        <v>1</v>
      </c>
      <c r="I38" s="141" t="str">
        <f t="shared" si="0"/>
        <v>R</v>
      </c>
      <c r="J38" s="246"/>
      <c r="K38" s="6"/>
      <c r="L38" s="4"/>
      <c r="M38" s="4"/>
    </row>
    <row r="39" spans="2:17" ht="25.5">
      <c r="B39" s="167">
        <v>5</v>
      </c>
      <c r="C39" s="7" t="s">
        <v>124</v>
      </c>
      <c r="D39" s="7">
        <v>31</v>
      </c>
      <c r="E39" s="14" t="s">
        <v>92</v>
      </c>
      <c r="F39" s="8" t="s">
        <v>87</v>
      </c>
      <c r="G39" s="225">
        <v>69.996745850959968</v>
      </c>
      <c r="H39" s="225">
        <v>4</v>
      </c>
      <c r="I39" s="141" t="str">
        <f t="shared" si="0"/>
        <v>ST</v>
      </c>
      <c r="J39" s="297">
        <v>4</v>
      </c>
      <c r="K39" s="141" t="str">
        <f>IF(J39="TDI","TDI",IF(J39&gt;3,"ST",IF(J39&gt;2,"T",IF(J39&gt;1,"S",IF(J39&gt;=0,"R")))))</f>
        <v>ST</v>
      </c>
      <c r="L39" s="4"/>
      <c r="M39" s="4"/>
      <c r="P39" s="177"/>
      <c r="Q39" s="261"/>
    </row>
    <row r="40" spans="2:17" ht="38.25">
      <c r="B40" s="428">
        <v>6</v>
      </c>
      <c r="C40" s="428" t="s">
        <v>125</v>
      </c>
      <c r="D40" s="7">
        <v>32</v>
      </c>
      <c r="E40" s="12" t="s">
        <v>364</v>
      </c>
      <c r="F40" s="8" t="s">
        <v>126</v>
      </c>
      <c r="G40" s="225" t="s">
        <v>436</v>
      </c>
      <c r="H40" s="225">
        <v>4</v>
      </c>
      <c r="I40" s="141" t="str">
        <f t="shared" si="0"/>
        <v>ST</v>
      </c>
      <c r="J40" s="306">
        <v>3.75</v>
      </c>
      <c r="K40" s="141" t="str">
        <f>IF(J40="TDI","TDI",IF(J40&gt;3,"ST",IF(J40&gt;2,"T",IF(J40&gt;1,"S",IF(J40&gt;=0,"R")))))</f>
        <v>ST</v>
      </c>
      <c r="L40" s="4"/>
      <c r="M40" s="4"/>
      <c r="P40" s="177"/>
      <c r="Q40" s="261"/>
    </row>
    <row r="41" spans="2:17" ht="38.25">
      <c r="B41" s="428"/>
      <c r="C41" s="428"/>
      <c r="D41" s="7">
        <v>33</v>
      </c>
      <c r="E41" s="12" t="s">
        <v>365</v>
      </c>
      <c r="F41" s="8" t="s">
        <v>126</v>
      </c>
      <c r="G41" s="225" t="s">
        <v>436</v>
      </c>
      <c r="H41" s="225">
        <v>4</v>
      </c>
      <c r="I41" s="141" t="str">
        <f t="shared" si="0"/>
        <v>ST</v>
      </c>
      <c r="J41" s="246"/>
      <c r="K41" s="6"/>
      <c r="L41" s="4"/>
      <c r="M41" s="4"/>
      <c r="P41" s="177"/>
      <c r="Q41" s="261"/>
    </row>
    <row r="42" spans="2:17" ht="30" customHeight="1">
      <c r="B42" s="428"/>
      <c r="C42" s="428"/>
      <c r="D42" s="7">
        <v>34</v>
      </c>
      <c r="E42" s="12" t="s">
        <v>366</v>
      </c>
      <c r="F42" s="8" t="s">
        <v>126</v>
      </c>
      <c r="G42" s="225" t="s">
        <v>436</v>
      </c>
      <c r="H42" s="225">
        <v>4</v>
      </c>
      <c r="I42" s="141" t="str">
        <f t="shared" si="0"/>
        <v>ST</v>
      </c>
      <c r="J42" s="246"/>
      <c r="K42" s="6"/>
      <c r="L42" s="4"/>
      <c r="M42" s="4"/>
      <c r="P42" s="177"/>
      <c r="Q42" s="261"/>
    </row>
    <row r="43" spans="2:17" ht="25.5">
      <c r="B43" s="428"/>
      <c r="C43" s="428"/>
      <c r="D43" s="7">
        <v>35</v>
      </c>
      <c r="E43" s="12" t="s">
        <v>93</v>
      </c>
      <c r="F43" s="8" t="s">
        <v>87</v>
      </c>
      <c r="G43" s="225">
        <v>100</v>
      </c>
      <c r="H43" s="225">
        <v>3</v>
      </c>
      <c r="I43" s="141" t="str">
        <f t="shared" si="0"/>
        <v>T</v>
      </c>
      <c r="J43" s="246"/>
      <c r="K43" s="6"/>
      <c r="L43" s="4"/>
      <c r="M43" s="4"/>
      <c r="P43" s="177"/>
      <c r="Q43" s="261"/>
    </row>
    <row r="44" spans="2:17">
      <c r="B44" s="425">
        <v>7</v>
      </c>
      <c r="C44" s="425" t="s">
        <v>127</v>
      </c>
      <c r="D44" s="7">
        <v>36</v>
      </c>
      <c r="E44" s="13" t="s">
        <v>94</v>
      </c>
      <c r="F44" s="8" t="s">
        <v>87</v>
      </c>
      <c r="G44" s="225">
        <v>16.296560237207466</v>
      </c>
      <c r="H44" s="225">
        <v>1</v>
      </c>
      <c r="I44" s="141" t="str">
        <f t="shared" si="0"/>
        <v>R</v>
      </c>
      <c r="J44" s="297">
        <v>0.66659999999999997</v>
      </c>
      <c r="K44" s="141" t="str">
        <f>IF(J44="TDI","TDI",IF(J44&gt;3,"ST",IF(J44&gt;2,"T",IF(J44&gt;1,"S",IF(J44&gt;=0,"R")))))</f>
        <v>R</v>
      </c>
      <c r="L44" s="4"/>
      <c r="M44" s="4"/>
      <c r="P44" s="177"/>
      <c r="Q44" s="261"/>
    </row>
    <row r="45" spans="2:17">
      <c r="B45" s="426"/>
      <c r="C45" s="426"/>
      <c r="D45" s="7">
        <v>37</v>
      </c>
      <c r="E45" s="14" t="s">
        <v>367</v>
      </c>
      <c r="F45" s="8" t="s">
        <v>87</v>
      </c>
      <c r="G45" s="225">
        <v>15.888851449545626</v>
      </c>
      <c r="H45" s="225">
        <v>1</v>
      </c>
      <c r="I45" s="141" t="str">
        <f t="shared" si="0"/>
        <v>R</v>
      </c>
      <c r="J45" s="246"/>
      <c r="K45" s="6"/>
      <c r="L45" s="4"/>
      <c r="M45" s="4"/>
      <c r="P45" s="177"/>
      <c r="Q45" s="261"/>
    </row>
    <row r="46" spans="2:17">
      <c r="B46" s="427"/>
      <c r="C46" s="427"/>
      <c r="D46" s="7">
        <v>38</v>
      </c>
      <c r="E46" s="12" t="s">
        <v>95</v>
      </c>
      <c r="F46" s="8" t="s">
        <v>87</v>
      </c>
      <c r="G46" s="225" t="s">
        <v>390</v>
      </c>
      <c r="H46" s="225" t="s">
        <v>193</v>
      </c>
      <c r="I46" s="141" t="str">
        <f t="shared" si="0"/>
        <v>TDI</v>
      </c>
      <c r="J46" s="246"/>
      <c r="K46" s="6"/>
      <c r="L46" s="4"/>
      <c r="M46" s="4"/>
      <c r="P46" s="177"/>
      <c r="Q46" s="261"/>
    </row>
    <row r="47" spans="2:17" ht="25.5">
      <c r="B47" s="428">
        <v>8</v>
      </c>
      <c r="C47" s="428" t="s">
        <v>128</v>
      </c>
      <c r="D47" s="7">
        <v>39</v>
      </c>
      <c r="E47" s="13" t="s">
        <v>96</v>
      </c>
      <c r="F47" s="9" t="s">
        <v>129</v>
      </c>
      <c r="G47" s="225">
        <v>0</v>
      </c>
      <c r="H47" s="225">
        <v>1</v>
      </c>
      <c r="I47" s="141" t="str">
        <f t="shared" si="0"/>
        <v>R</v>
      </c>
      <c r="J47" s="297">
        <v>2.5</v>
      </c>
      <c r="K47" s="141" t="str">
        <f>IF(J47="TDI","TDI",IF(J47&gt;3,"ST",IF(J47&gt;2,"T",IF(J47&gt;1,"S",IF(J47&gt;=0,"R")))))</f>
        <v>T</v>
      </c>
      <c r="L47" s="4"/>
      <c r="M47" s="4"/>
      <c r="P47" s="177"/>
      <c r="Q47" s="261"/>
    </row>
    <row r="48" spans="2:17">
      <c r="B48" s="428"/>
      <c r="C48" s="428"/>
      <c r="D48" s="7">
        <v>40</v>
      </c>
      <c r="E48" s="13" t="s">
        <v>97</v>
      </c>
      <c r="F48" s="9" t="s">
        <v>129</v>
      </c>
      <c r="G48" s="225">
        <v>2.1545249718362749</v>
      </c>
      <c r="H48" s="225">
        <v>4</v>
      </c>
      <c r="I48" s="141" t="str">
        <f t="shared" si="0"/>
        <v>ST</v>
      </c>
      <c r="J48" s="246"/>
      <c r="K48" s="6"/>
      <c r="L48" s="4"/>
      <c r="M48" s="4"/>
      <c r="P48" s="177"/>
      <c r="Q48" s="261"/>
    </row>
    <row r="49" spans="2:17" ht="32.25" customHeight="1">
      <c r="B49" s="167">
        <v>9</v>
      </c>
      <c r="C49" s="7" t="s">
        <v>130</v>
      </c>
      <c r="D49" s="7">
        <v>41</v>
      </c>
      <c r="E49" s="12" t="s">
        <v>387</v>
      </c>
      <c r="F49" s="8" t="s">
        <v>87</v>
      </c>
      <c r="G49" s="225">
        <v>-3.351416974515304</v>
      </c>
      <c r="H49" s="225">
        <v>1</v>
      </c>
      <c r="I49" s="141" t="str">
        <f t="shared" si="0"/>
        <v>R</v>
      </c>
      <c r="J49" s="297">
        <v>1</v>
      </c>
      <c r="K49" s="141" t="str">
        <f>IF(J49="TDI","TDI",IF(J49&gt;3,"ST",IF(J49&gt;2,"T",IF(J49&gt;1,"S",IF(J49&gt;=0,"R")))))</f>
        <v>R</v>
      </c>
      <c r="L49" s="4"/>
      <c r="M49" s="4"/>
      <c r="P49" s="177"/>
      <c r="Q49" s="261"/>
    </row>
    <row r="50" spans="2:17" ht="17.25" customHeight="1">
      <c r="B50" s="428">
        <v>10</v>
      </c>
      <c r="C50" s="428" t="s">
        <v>131</v>
      </c>
      <c r="D50" s="7">
        <v>42</v>
      </c>
      <c r="E50" s="13" t="s">
        <v>98</v>
      </c>
      <c r="F50" s="8" t="s">
        <v>87</v>
      </c>
      <c r="G50" s="225">
        <v>90.361445783132538</v>
      </c>
      <c r="H50" s="225">
        <v>4</v>
      </c>
      <c r="I50" s="141" t="str">
        <f t="shared" si="0"/>
        <v>ST</v>
      </c>
      <c r="J50" s="307">
        <v>3.5</v>
      </c>
      <c r="K50" s="141" t="str">
        <f>IF(J50="TDI","TDI",IF(J50&gt;3,"ST",IF(J50&gt;2,"T",IF(J50&gt;1,"S",IF(J50&gt;=0,"R")))))</f>
        <v>ST</v>
      </c>
      <c r="L50" s="4"/>
      <c r="M50" s="4"/>
      <c r="P50" s="177"/>
      <c r="Q50" s="261"/>
    </row>
    <row r="51" spans="2:17">
      <c r="B51" s="428"/>
      <c r="C51" s="428"/>
      <c r="D51" s="7">
        <v>43</v>
      </c>
      <c r="E51" s="13" t="s">
        <v>99</v>
      </c>
      <c r="F51" s="8" t="s">
        <v>87</v>
      </c>
      <c r="G51" s="225">
        <v>97.643593519882174</v>
      </c>
      <c r="H51" s="225">
        <v>3</v>
      </c>
      <c r="I51" s="141" t="str">
        <f t="shared" si="0"/>
        <v>T</v>
      </c>
      <c r="J51" s="246"/>
      <c r="K51" s="6"/>
      <c r="L51" s="4"/>
      <c r="M51" s="4"/>
      <c r="P51" s="177"/>
      <c r="Q51" s="261"/>
    </row>
    <row r="52" spans="2:17">
      <c r="B52" s="428">
        <v>11</v>
      </c>
      <c r="C52" s="428" t="s">
        <v>132</v>
      </c>
      <c r="D52" s="7">
        <v>44</v>
      </c>
      <c r="E52" s="13" t="s">
        <v>384</v>
      </c>
      <c r="F52" s="8" t="s">
        <v>87</v>
      </c>
      <c r="G52" s="225">
        <v>86.597732591289258</v>
      </c>
      <c r="H52" s="225">
        <v>3</v>
      </c>
      <c r="I52" s="141" t="str">
        <f t="shared" si="0"/>
        <v>T</v>
      </c>
      <c r="J52" s="297">
        <v>2.9996999999999998</v>
      </c>
      <c r="K52" s="141" t="str">
        <f>IF(J52="TDI","TDI",IF(J52&gt;3,"ST",IF(J52&gt;2,"T",IF(J52&gt;1,"S",IF(J52&gt;=0,"R")))))</f>
        <v>T</v>
      </c>
      <c r="L52" s="4"/>
      <c r="M52" s="4"/>
      <c r="P52" s="177"/>
      <c r="Q52" s="261"/>
    </row>
    <row r="53" spans="2:17" ht="19.5" customHeight="1">
      <c r="B53" s="428"/>
      <c r="C53" s="428"/>
      <c r="D53" s="7">
        <v>45</v>
      </c>
      <c r="E53" s="13" t="s">
        <v>385</v>
      </c>
      <c r="F53" s="9" t="s">
        <v>129</v>
      </c>
      <c r="G53" s="225">
        <v>354.04853548629364</v>
      </c>
      <c r="H53" s="225">
        <v>2</v>
      </c>
      <c r="I53" s="141" t="str">
        <f t="shared" si="0"/>
        <v>S</v>
      </c>
      <c r="J53" s="246"/>
      <c r="K53" s="6"/>
      <c r="L53" s="4"/>
      <c r="M53" s="4"/>
      <c r="P53" s="177"/>
      <c r="Q53" s="261"/>
    </row>
    <row r="54" spans="2:17" ht="25.5" customHeight="1">
      <c r="B54" s="428"/>
      <c r="C54" s="428"/>
      <c r="D54" s="7">
        <v>46</v>
      </c>
      <c r="E54" s="13" t="s">
        <v>386</v>
      </c>
      <c r="F54" s="8" t="s">
        <v>391</v>
      </c>
      <c r="G54" s="225" t="s">
        <v>445</v>
      </c>
      <c r="H54" s="225">
        <v>4</v>
      </c>
      <c r="I54" s="141" t="str">
        <f t="shared" si="0"/>
        <v>ST</v>
      </c>
      <c r="J54" s="246"/>
      <c r="K54" s="6"/>
      <c r="L54" s="4"/>
      <c r="M54" s="4"/>
      <c r="P54" s="177"/>
      <c r="Q54" s="261"/>
    </row>
    <row r="55" spans="2:17" ht="21.75" customHeight="1">
      <c r="B55" s="428">
        <v>12</v>
      </c>
      <c r="C55" s="428" t="s">
        <v>133</v>
      </c>
      <c r="D55" s="7">
        <v>47</v>
      </c>
      <c r="E55" s="13" t="s">
        <v>43</v>
      </c>
      <c r="F55" s="8" t="s">
        <v>87</v>
      </c>
      <c r="G55" s="225">
        <v>13.247385547855032</v>
      </c>
      <c r="H55" s="225">
        <v>1</v>
      </c>
      <c r="I55" s="141" t="str">
        <f t="shared" si="0"/>
        <v>R</v>
      </c>
      <c r="J55" s="297">
        <v>1</v>
      </c>
      <c r="K55" s="141" t="str">
        <f>IF(J55="TDI","TDI",IF(J55&gt;3,"ST",IF(J55&gt;2,"T",IF(J55&gt;1,"S",IF(J55&gt;=0,"R")))))</f>
        <v>R</v>
      </c>
      <c r="L55" s="4"/>
      <c r="M55" s="4"/>
      <c r="P55" s="177"/>
      <c r="Q55" s="261"/>
    </row>
    <row r="56" spans="2:17">
      <c r="B56" s="428"/>
      <c r="C56" s="428"/>
      <c r="D56" s="7">
        <v>48</v>
      </c>
      <c r="E56" s="13" t="s">
        <v>100</v>
      </c>
      <c r="F56" s="8" t="s">
        <v>87</v>
      </c>
      <c r="G56" s="225">
        <v>1.6042780748663104</v>
      </c>
      <c r="H56" s="225">
        <v>1</v>
      </c>
      <c r="I56" s="141" t="str">
        <f t="shared" si="0"/>
        <v>R</v>
      </c>
      <c r="J56" s="246"/>
      <c r="K56" s="6"/>
      <c r="L56" s="4"/>
      <c r="M56" s="4"/>
      <c r="P56" s="177"/>
      <c r="Q56" s="261"/>
    </row>
    <row r="57" spans="2:17" ht="25.5">
      <c r="B57" s="428">
        <v>13</v>
      </c>
      <c r="C57" s="428" t="s">
        <v>134</v>
      </c>
      <c r="D57" s="7">
        <v>49</v>
      </c>
      <c r="E57" s="13" t="s">
        <v>135</v>
      </c>
      <c r="F57" s="9" t="s">
        <v>126</v>
      </c>
      <c r="G57" s="225" t="s">
        <v>436</v>
      </c>
      <c r="H57" s="225">
        <v>4</v>
      </c>
      <c r="I57" s="141" t="str">
        <f t="shared" si="0"/>
        <v>ST</v>
      </c>
      <c r="J57" s="320">
        <v>4</v>
      </c>
      <c r="K57" s="141" t="str">
        <f>IF(J57="TDI","TDI",IF(J57&gt;3,"ST",IF(J57&gt;2,"T",IF(J57&gt;1,"S",IF(J57&gt;=0,"R")))))</f>
        <v>ST</v>
      </c>
      <c r="L57" s="4"/>
      <c r="M57" s="4"/>
      <c r="P57" s="177"/>
      <c r="Q57" s="261"/>
    </row>
    <row r="58" spans="2:17">
      <c r="B58" s="428"/>
      <c r="C58" s="428"/>
      <c r="D58" s="7">
        <v>50</v>
      </c>
      <c r="E58" s="13" t="s">
        <v>136</v>
      </c>
      <c r="F58" s="9" t="s">
        <v>129</v>
      </c>
      <c r="G58" s="308">
        <v>315203.93384414125</v>
      </c>
      <c r="H58" s="225">
        <v>4</v>
      </c>
      <c r="I58" s="141" t="str">
        <f t="shared" si="0"/>
        <v>ST</v>
      </c>
      <c r="J58" s="246"/>
      <c r="K58" s="6"/>
      <c r="L58" s="4"/>
      <c r="M58" s="4"/>
      <c r="P58" s="177"/>
      <c r="Q58" s="261"/>
    </row>
    <row r="59" spans="2:17" ht="25.5">
      <c r="B59" s="428">
        <v>14</v>
      </c>
      <c r="C59" s="428" t="s">
        <v>137</v>
      </c>
      <c r="D59" s="7">
        <v>51</v>
      </c>
      <c r="E59" s="13" t="s">
        <v>101</v>
      </c>
      <c r="F59" s="8" t="s">
        <v>87</v>
      </c>
      <c r="G59" s="308">
        <v>6.8338544566753754</v>
      </c>
      <c r="H59" s="225">
        <v>1</v>
      </c>
      <c r="I59" s="141" t="str">
        <f t="shared" si="0"/>
        <v>R</v>
      </c>
      <c r="J59" s="297">
        <v>2.6663999999999999</v>
      </c>
      <c r="K59" s="141" t="str">
        <f>IF(J59="TDI","TDI",IF(J59&gt;3,"ST",IF(J59&gt;2,"T",IF(J59&gt;1,"S",IF(J59&gt;=0,"R")))))</f>
        <v>T</v>
      </c>
      <c r="L59" s="4"/>
      <c r="M59" s="4"/>
      <c r="P59" s="177"/>
      <c r="Q59" s="261"/>
    </row>
    <row r="60" spans="2:17" ht="25.5">
      <c r="B60" s="428"/>
      <c r="C60" s="428"/>
      <c r="D60" s="7">
        <v>52</v>
      </c>
      <c r="E60" s="13" t="s">
        <v>368</v>
      </c>
      <c r="F60" s="8" t="s">
        <v>87</v>
      </c>
      <c r="G60" s="308">
        <v>98.369990800787633</v>
      </c>
      <c r="H60" s="225">
        <v>3</v>
      </c>
      <c r="I60" s="141" t="str">
        <f t="shared" si="0"/>
        <v>T</v>
      </c>
      <c r="J60" s="246"/>
      <c r="K60" s="6"/>
      <c r="L60" s="4"/>
      <c r="M60" s="4"/>
      <c r="P60" s="177"/>
      <c r="Q60" s="261"/>
    </row>
    <row r="61" spans="2:17">
      <c r="B61" s="428"/>
      <c r="C61" s="428"/>
      <c r="D61" s="7">
        <v>53</v>
      </c>
      <c r="E61" s="13" t="s">
        <v>102</v>
      </c>
      <c r="F61" s="8" t="s">
        <v>87</v>
      </c>
      <c r="G61" s="308">
        <v>86.778917633065717</v>
      </c>
      <c r="H61" s="225">
        <v>4</v>
      </c>
      <c r="I61" s="141" t="str">
        <f t="shared" si="0"/>
        <v>ST</v>
      </c>
      <c r="J61" s="246"/>
      <c r="K61" s="6"/>
      <c r="L61" s="4"/>
      <c r="M61" s="4"/>
      <c r="P61" s="177"/>
      <c r="Q61" s="261"/>
    </row>
    <row r="62" spans="2:17">
      <c r="B62" s="428">
        <v>15</v>
      </c>
      <c r="C62" s="428" t="s">
        <v>138</v>
      </c>
      <c r="D62" s="7">
        <v>54</v>
      </c>
      <c r="E62" s="13" t="s">
        <v>369</v>
      </c>
      <c r="F62" s="8" t="s">
        <v>87</v>
      </c>
      <c r="G62" s="308">
        <v>55.877839165131981</v>
      </c>
      <c r="H62" s="225">
        <v>2</v>
      </c>
      <c r="I62" s="141" t="str">
        <f t="shared" si="0"/>
        <v>S</v>
      </c>
      <c r="J62" s="297">
        <v>1.5</v>
      </c>
      <c r="K62" s="141" t="str">
        <f>IF(J62="TDI","TDI",IF(J62&gt;3,"ST",IF(J62&gt;2,"T",IF(J62&gt;1,"S",IF(J62&gt;=0,"R")))))</f>
        <v>S</v>
      </c>
      <c r="L62" s="4"/>
      <c r="M62" s="4"/>
      <c r="P62" s="177"/>
      <c r="Q62" s="261"/>
    </row>
    <row r="63" spans="2:17" ht="25.5">
      <c r="B63" s="428"/>
      <c r="C63" s="428"/>
      <c r="D63" s="7">
        <v>55</v>
      </c>
      <c r="E63" s="13" t="s">
        <v>139</v>
      </c>
      <c r="F63" s="8" t="s">
        <v>87</v>
      </c>
      <c r="G63" s="308">
        <v>7.0895522388059698E-2</v>
      </c>
      <c r="H63" s="225">
        <v>1</v>
      </c>
      <c r="I63" s="141" t="str">
        <f t="shared" si="0"/>
        <v>R</v>
      </c>
      <c r="J63" s="246"/>
      <c r="K63" s="6"/>
      <c r="L63" s="4"/>
      <c r="M63" s="4"/>
      <c r="P63" s="177"/>
      <c r="Q63" s="261"/>
    </row>
    <row r="64" spans="2:17" ht="18" customHeight="1">
      <c r="B64" s="167">
        <v>16</v>
      </c>
      <c r="C64" s="7" t="s">
        <v>140</v>
      </c>
      <c r="D64" s="7">
        <v>56</v>
      </c>
      <c r="E64" s="13" t="s">
        <v>370</v>
      </c>
      <c r="F64" s="9" t="s">
        <v>168</v>
      </c>
      <c r="G64" s="308">
        <v>1.4981864059296641</v>
      </c>
      <c r="H64" s="225">
        <v>4</v>
      </c>
      <c r="I64" s="141" t="str">
        <f t="shared" si="0"/>
        <v>ST</v>
      </c>
      <c r="J64" s="297">
        <v>4</v>
      </c>
      <c r="K64" s="141" t="str">
        <f>IF(J64="TDI","TDI",IF(J64&gt;3,"ST",IF(J64&gt;2,"T",IF(J64&gt;1,"S",IF(J64&gt;=0,"R")))))</f>
        <v>ST</v>
      </c>
      <c r="L64" s="4"/>
      <c r="M64" s="4"/>
      <c r="P64" s="177"/>
      <c r="Q64" s="261"/>
    </row>
    <row r="65" spans="2:13" ht="27.75" customHeight="1">
      <c r="B65" s="428">
        <v>17</v>
      </c>
      <c r="C65" s="428" t="s">
        <v>141</v>
      </c>
      <c r="D65" s="7">
        <v>57</v>
      </c>
      <c r="E65" s="13" t="s">
        <v>142</v>
      </c>
      <c r="F65" s="9" t="s">
        <v>126</v>
      </c>
      <c r="G65" s="225" t="s">
        <v>436</v>
      </c>
      <c r="H65" s="225">
        <v>4</v>
      </c>
      <c r="I65" s="141" t="str">
        <f t="shared" si="0"/>
        <v>ST</v>
      </c>
      <c r="J65" s="306">
        <v>3</v>
      </c>
      <c r="K65" s="141" t="str">
        <f>IF(J65="TDI","TDI",IF(J65&gt;3,"ST",IF(J65&gt;2,"T",IF(J65&gt;1,"S",IF(J65&gt;=0,"R")))))</f>
        <v>T</v>
      </c>
      <c r="L65" s="4"/>
      <c r="M65" s="4"/>
    </row>
    <row r="66" spans="2:13">
      <c r="B66" s="428"/>
      <c r="C66" s="428"/>
      <c r="D66" s="7">
        <v>58</v>
      </c>
      <c r="E66" s="13" t="s">
        <v>143</v>
      </c>
      <c r="F66" s="9" t="s">
        <v>85</v>
      </c>
      <c r="G66" s="225">
        <v>6</v>
      </c>
      <c r="H66" s="225">
        <v>2</v>
      </c>
      <c r="I66" s="141" t="str">
        <f t="shared" si="0"/>
        <v>S</v>
      </c>
      <c r="J66" s="246"/>
      <c r="K66" s="6"/>
      <c r="L66" s="4"/>
      <c r="M66" s="4"/>
    </row>
    <row r="67" spans="2:13">
      <c r="B67" s="425">
        <v>18</v>
      </c>
      <c r="C67" s="425" t="s">
        <v>144</v>
      </c>
      <c r="D67" s="7">
        <v>59</v>
      </c>
      <c r="E67" s="13" t="s">
        <v>145</v>
      </c>
      <c r="F67" s="8" t="s">
        <v>87</v>
      </c>
      <c r="G67" s="308">
        <v>25.757217789320752</v>
      </c>
      <c r="H67" s="225">
        <v>1</v>
      </c>
      <c r="I67" s="141" t="str">
        <f t="shared" si="0"/>
        <v>R</v>
      </c>
      <c r="J67" s="297">
        <v>1.3331999999999999</v>
      </c>
      <c r="K67" s="141" t="str">
        <f>IF(J67="TDI","TDI",IF(J67&gt;3,"ST",IF(J67&gt;2,"T",IF(J67&gt;1,"S",IF(J67&gt;=0,"R")))))</f>
        <v>S</v>
      </c>
      <c r="L67" s="4"/>
      <c r="M67" s="4"/>
    </row>
    <row r="68" spans="2:13">
      <c r="B68" s="426"/>
      <c r="C68" s="426"/>
      <c r="D68" s="7">
        <v>60</v>
      </c>
      <c r="E68" s="13" t="s">
        <v>371</v>
      </c>
      <c r="F68" s="8" t="s">
        <v>87</v>
      </c>
      <c r="G68" s="225">
        <v>30</v>
      </c>
      <c r="H68" s="225">
        <v>1</v>
      </c>
      <c r="I68" s="141" t="str">
        <f t="shared" si="0"/>
        <v>R</v>
      </c>
      <c r="J68" s="246"/>
      <c r="K68" s="6"/>
      <c r="L68" s="4"/>
      <c r="M68" s="4"/>
    </row>
    <row r="69" spans="2:13">
      <c r="B69" s="427"/>
      <c r="C69" s="427"/>
      <c r="D69" s="7">
        <v>61</v>
      </c>
      <c r="E69" s="13" t="s">
        <v>372</v>
      </c>
      <c r="F69" s="8" t="s">
        <v>87</v>
      </c>
      <c r="G69" s="225">
        <v>80</v>
      </c>
      <c r="H69" s="225">
        <v>2</v>
      </c>
      <c r="I69" s="141" t="str">
        <f t="shared" si="0"/>
        <v>S</v>
      </c>
      <c r="J69" s="246"/>
      <c r="K69" s="6"/>
      <c r="L69" s="4"/>
      <c r="M69" s="4"/>
    </row>
    <row r="70" spans="2:13">
      <c r="B70" s="422">
        <v>19</v>
      </c>
      <c r="C70" s="429" t="s">
        <v>146</v>
      </c>
      <c r="D70" s="7">
        <v>62</v>
      </c>
      <c r="E70" s="13" t="s">
        <v>147</v>
      </c>
      <c r="F70" s="9" t="s">
        <v>148</v>
      </c>
      <c r="G70" s="225">
        <v>4</v>
      </c>
      <c r="H70" s="225">
        <v>4</v>
      </c>
      <c r="I70" s="141" t="str">
        <f t="shared" si="0"/>
        <v>ST</v>
      </c>
      <c r="J70" s="297">
        <v>2.5</v>
      </c>
      <c r="K70" s="141" t="str">
        <f>IF(J70="TDI","TDI",IF(J70&gt;3,"ST",IF(J70&gt;2,"T",IF(J70&gt;1,"S",IF(J70&gt;=0,"R")))))</f>
        <v>T</v>
      </c>
      <c r="L70" s="4"/>
      <c r="M70" s="4"/>
    </row>
    <row r="71" spans="2:13" ht="25.5">
      <c r="B71" s="424"/>
      <c r="C71" s="429"/>
      <c r="D71" s="7">
        <v>63</v>
      </c>
      <c r="E71" s="13" t="s">
        <v>149</v>
      </c>
      <c r="F71" s="9" t="s">
        <v>148</v>
      </c>
      <c r="G71" s="225">
        <v>2</v>
      </c>
      <c r="H71" s="225">
        <v>1</v>
      </c>
      <c r="I71" s="141" t="str">
        <f t="shared" si="0"/>
        <v>R</v>
      </c>
      <c r="J71" s="246"/>
      <c r="K71" s="6"/>
      <c r="L71" s="4"/>
      <c r="M71" s="4"/>
    </row>
    <row r="72" spans="2:13" ht="23.25" customHeight="1">
      <c r="B72" s="422">
        <v>20</v>
      </c>
      <c r="C72" s="428" t="s">
        <v>150</v>
      </c>
      <c r="D72" s="7">
        <v>64</v>
      </c>
      <c r="E72" s="13" t="s">
        <v>373</v>
      </c>
      <c r="F72" s="9" t="s">
        <v>151</v>
      </c>
      <c r="G72" s="225">
        <v>3</v>
      </c>
      <c r="H72" s="225">
        <v>1</v>
      </c>
      <c r="I72" s="141" t="str">
        <f t="shared" si="0"/>
        <v>R</v>
      </c>
      <c r="J72" s="297">
        <v>2.5</v>
      </c>
      <c r="K72" s="141" t="str">
        <f>IF(J72="TDI","TDI",IF(J72&gt;3,"ST",IF(J72&gt;2,"T",IF(J72&gt;1,"S",IF(J72&gt;=0,"R")))))</f>
        <v>T</v>
      </c>
      <c r="L72" s="4"/>
      <c r="M72" s="4"/>
    </row>
    <row r="73" spans="2:13" ht="24.75" customHeight="1">
      <c r="B73" s="424"/>
      <c r="C73" s="428"/>
      <c r="D73" s="7">
        <v>65</v>
      </c>
      <c r="E73" s="13" t="s">
        <v>374</v>
      </c>
      <c r="F73" s="9" t="s">
        <v>126</v>
      </c>
      <c r="G73" s="225" t="s">
        <v>436</v>
      </c>
      <c r="H73" s="225">
        <v>4</v>
      </c>
      <c r="I73" s="141" t="str">
        <f t="shared" si="0"/>
        <v>ST</v>
      </c>
      <c r="J73" s="246"/>
      <c r="K73" s="6"/>
      <c r="L73" s="4"/>
      <c r="M73" s="4"/>
    </row>
    <row r="74" spans="2:13" ht="44.25" customHeight="1">
      <c r="B74" s="422">
        <v>21</v>
      </c>
      <c r="C74" s="425" t="s">
        <v>152</v>
      </c>
      <c r="D74" s="7">
        <v>66</v>
      </c>
      <c r="E74" s="13" t="s">
        <v>153</v>
      </c>
      <c r="F74" s="8" t="s">
        <v>87</v>
      </c>
      <c r="G74" s="225">
        <v>100</v>
      </c>
      <c r="H74" s="225">
        <v>3</v>
      </c>
      <c r="I74" s="141" t="str">
        <f t="shared" ref="I74:I87" si="1">IF(H74="TDI","TDI",IF(H74&gt;3,"ST",IF(H74&gt;2,"T",IF(H74&gt;1,"S",IF(H74&gt;=0,"R")))))</f>
        <v>T</v>
      </c>
      <c r="J74" s="297">
        <v>3</v>
      </c>
      <c r="K74" s="141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24"/>
      <c r="C75" s="427"/>
      <c r="D75" s="7">
        <v>67</v>
      </c>
      <c r="E75" s="13" t="s">
        <v>375</v>
      </c>
      <c r="F75" s="8" t="s">
        <v>87</v>
      </c>
      <c r="G75" s="225">
        <v>100</v>
      </c>
      <c r="H75" s="225">
        <v>3</v>
      </c>
      <c r="I75" s="141" t="str">
        <f t="shared" si="1"/>
        <v>T</v>
      </c>
      <c r="J75" s="246"/>
      <c r="K75" s="6"/>
      <c r="L75" s="4"/>
      <c r="M75" s="4"/>
    </row>
    <row r="76" spans="2:13" ht="25.5">
      <c r="B76" s="422">
        <v>22</v>
      </c>
      <c r="C76" s="425" t="s">
        <v>37</v>
      </c>
      <c r="D76" s="7">
        <v>68</v>
      </c>
      <c r="E76" s="13" t="s">
        <v>154</v>
      </c>
      <c r="F76" s="8" t="s">
        <v>151</v>
      </c>
      <c r="G76" s="225">
        <v>5</v>
      </c>
      <c r="H76" s="225">
        <v>1</v>
      </c>
      <c r="I76" s="141" t="str">
        <f t="shared" si="1"/>
        <v>R</v>
      </c>
      <c r="J76" s="297">
        <v>0.99990000000000001</v>
      </c>
      <c r="K76" s="141" t="str">
        <f>IF(J76="TDI","TDI",IF(J76&gt;3,"ST",IF(J76&gt;2,"T",IF(J76&gt;1,"S",IF(J76&gt;=0,"R")))))</f>
        <v>R</v>
      </c>
      <c r="L76" s="4"/>
      <c r="M76" s="4"/>
    </row>
    <row r="77" spans="2:13" ht="25.5">
      <c r="B77" s="423"/>
      <c r="C77" s="426"/>
      <c r="D77" s="7">
        <v>69</v>
      </c>
      <c r="E77" s="13" t="s">
        <v>376</v>
      </c>
      <c r="F77" s="8" t="s">
        <v>87</v>
      </c>
      <c r="G77" s="225">
        <v>0.36005506724557873</v>
      </c>
      <c r="H77" s="225">
        <v>1</v>
      </c>
      <c r="I77" s="141" t="str">
        <f t="shared" si="1"/>
        <v>R</v>
      </c>
      <c r="J77" s="246"/>
      <c r="K77" s="6"/>
      <c r="L77" s="4"/>
      <c r="M77" s="4"/>
    </row>
    <row r="78" spans="2:13">
      <c r="B78" s="424"/>
      <c r="C78" s="427"/>
      <c r="D78" s="7">
        <v>70</v>
      </c>
      <c r="E78" s="13" t="s">
        <v>103</v>
      </c>
      <c r="F78" s="8" t="s">
        <v>87</v>
      </c>
      <c r="G78" s="308">
        <v>0.36005506724557873</v>
      </c>
      <c r="H78" s="225">
        <v>1</v>
      </c>
      <c r="I78" s="141" t="str">
        <f t="shared" si="1"/>
        <v>R</v>
      </c>
      <c r="J78" s="246"/>
      <c r="K78" s="6"/>
      <c r="L78" s="4"/>
      <c r="M78" s="4"/>
    </row>
    <row r="79" spans="2:13">
      <c r="B79" s="422">
        <v>23</v>
      </c>
      <c r="C79" s="428" t="s">
        <v>155</v>
      </c>
      <c r="D79" s="7">
        <v>71</v>
      </c>
      <c r="E79" s="13" t="s">
        <v>104</v>
      </c>
      <c r="F79" s="8" t="s">
        <v>85</v>
      </c>
      <c r="G79" s="225">
        <v>42</v>
      </c>
      <c r="H79" s="225">
        <v>4</v>
      </c>
      <c r="I79" s="141" t="str">
        <f t="shared" si="1"/>
        <v>ST</v>
      </c>
      <c r="J79" s="297">
        <v>1.9997999999999998</v>
      </c>
      <c r="K79" s="141" t="str">
        <f>IF(J79="TDI","TDI",IF(J79&gt;3,"ST",IF(J79&gt;2,"T",IF(J79&gt;1,"S",IF(J79&gt;=0,"R")))))</f>
        <v>S</v>
      </c>
      <c r="L79" s="4"/>
      <c r="M79" s="4"/>
    </row>
    <row r="80" spans="2:13">
      <c r="B80" s="423"/>
      <c r="C80" s="428"/>
      <c r="D80" s="7">
        <v>72</v>
      </c>
      <c r="E80" s="13" t="s">
        <v>105</v>
      </c>
      <c r="F80" s="8" t="s">
        <v>151</v>
      </c>
      <c r="G80" s="225">
        <v>5</v>
      </c>
      <c r="H80" s="225">
        <v>1</v>
      </c>
      <c r="I80" s="141" t="str">
        <f t="shared" si="1"/>
        <v>R</v>
      </c>
      <c r="J80" s="246"/>
      <c r="K80" s="6"/>
      <c r="L80" s="4"/>
      <c r="M80" s="4"/>
    </row>
    <row r="81" spans="2:13" ht="25.5">
      <c r="B81" s="424"/>
      <c r="C81" s="428"/>
      <c r="D81" s="7">
        <v>73</v>
      </c>
      <c r="E81" s="13" t="s">
        <v>377</v>
      </c>
      <c r="F81" s="8" t="s">
        <v>87</v>
      </c>
      <c r="G81" s="225">
        <v>40</v>
      </c>
      <c r="H81" s="225">
        <v>1</v>
      </c>
      <c r="I81" s="141" t="str">
        <f t="shared" si="1"/>
        <v>R</v>
      </c>
      <c r="J81" s="246"/>
      <c r="K81" s="6"/>
      <c r="L81" s="4"/>
      <c r="M81" s="4"/>
    </row>
    <row r="82" spans="2:13" ht="25.5">
      <c r="B82" s="422">
        <v>24</v>
      </c>
      <c r="C82" s="425" t="s">
        <v>156</v>
      </c>
      <c r="D82" s="7">
        <v>74</v>
      </c>
      <c r="E82" s="13" t="s">
        <v>378</v>
      </c>
      <c r="F82" s="8" t="s">
        <v>126</v>
      </c>
      <c r="G82" s="225" t="s">
        <v>436</v>
      </c>
      <c r="H82" s="225">
        <v>4</v>
      </c>
      <c r="I82" s="141" t="str">
        <f t="shared" si="1"/>
        <v>ST</v>
      </c>
      <c r="J82" s="297">
        <v>4</v>
      </c>
      <c r="K82" s="141" t="str">
        <f>IF(J82="TDI","TDI",IF(J82&gt;3,"ST",IF(J82&gt;2,"T",IF(J82&gt;1,"S",IF(J82&gt;=0,"R")))))</f>
        <v>ST</v>
      </c>
      <c r="L82" s="4"/>
      <c r="M82" s="4"/>
    </row>
    <row r="83" spans="2:13" ht="25.5">
      <c r="B83" s="424"/>
      <c r="C83" s="427"/>
      <c r="D83" s="7">
        <v>75</v>
      </c>
      <c r="E83" s="13" t="s">
        <v>379</v>
      </c>
      <c r="F83" s="8" t="s">
        <v>126</v>
      </c>
      <c r="G83" s="225" t="s">
        <v>436</v>
      </c>
      <c r="H83" s="225">
        <v>4</v>
      </c>
      <c r="I83" s="141" t="str">
        <f t="shared" si="1"/>
        <v>ST</v>
      </c>
      <c r="J83" s="246"/>
      <c r="K83" s="6"/>
      <c r="L83" s="4"/>
      <c r="M83" s="4"/>
    </row>
    <row r="84" spans="2:13">
      <c r="B84" s="422">
        <v>25</v>
      </c>
      <c r="C84" s="428" t="s">
        <v>26</v>
      </c>
      <c r="D84" s="7">
        <v>76</v>
      </c>
      <c r="E84" s="13" t="s">
        <v>380</v>
      </c>
      <c r="F84" s="9" t="s">
        <v>87</v>
      </c>
      <c r="G84" s="308">
        <v>20.454545454545457</v>
      </c>
      <c r="H84" s="225">
        <v>1</v>
      </c>
      <c r="I84" s="141" t="str">
        <f t="shared" si="1"/>
        <v>R</v>
      </c>
      <c r="J84" s="297">
        <v>1.5</v>
      </c>
      <c r="K84" s="141" t="str">
        <f>IF(J84="TDI","TDI",IF(J84&gt;3,"ST",IF(J84&gt;2,"T",IF(J84&gt;1,"S",IF(J84&gt;=0,"R")))))</f>
        <v>S</v>
      </c>
      <c r="L84" s="4"/>
      <c r="M84" s="4"/>
    </row>
    <row r="85" spans="2:13" ht="25.5">
      <c r="B85" s="424"/>
      <c r="C85" s="428"/>
      <c r="D85" s="7">
        <v>77</v>
      </c>
      <c r="E85" s="13" t="s">
        <v>381</v>
      </c>
      <c r="F85" s="9" t="s">
        <v>148</v>
      </c>
      <c r="G85" s="225">
        <v>2</v>
      </c>
      <c r="H85" s="225">
        <v>3</v>
      </c>
      <c r="I85" s="141" t="str">
        <f t="shared" si="1"/>
        <v>T</v>
      </c>
      <c r="J85" s="246"/>
      <c r="K85" s="6"/>
      <c r="L85" s="4"/>
      <c r="M85" s="4"/>
    </row>
    <row r="86" spans="2:13" ht="25.5">
      <c r="B86" s="422">
        <v>26</v>
      </c>
      <c r="C86" s="428" t="s">
        <v>157</v>
      </c>
      <c r="D86" s="7">
        <v>78</v>
      </c>
      <c r="E86" s="13" t="s">
        <v>106</v>
      </c>
      <c r="F86" s="9" t="s">
        <v>168</v>
      </c>
      <c r="G86" s="308">
        <v>25.530101588600257</v>
      </c>
      <c r="H86" s="225">
        <v>1</v>
      </c>
      <c r="I86" s="141" t="str">
        <f t="shared" si="1"/>
        <v>R</v>
      </c>
      <c r="J86" s="297">
        <v>1</v>
      </c>
      <c r="K86" s="141" t="str">
        <f>IF(J86="TDI","TDI",IF(J86&gt;3,"ST",IF(J86&gt;2,"T",IF(J86&gt;1,"S",IF(J86&gt;=0,"R")))))</f>
        <v>R</v>
      </c>
      <c r="L86" s="4"/>
      <c r="M86" s="4"/>
    </row>
    <row r="87" spans="2:13">
      <c r="B87" s="424"/>
      <c r="C87" s="428"/>
      <c r="D87" s="7">
        <v>79</v>
      </c>
      <c r="E87" s="13" t="s">
        <v>107</v>
      </c>
      <c r="F87" s="9" t="s">
        <v>168</v>
      </c>
      <c r="G87" s="308">
        <v>8.4261286785181806</v>
      </c>
      <c r="H87" s="225">
        <v>1</v>
      </c>
      <c r="I87" s="141" t="str">
        <f t="shared" si="1"/>
        <v>R</v>
      </c>
      <c r="J87" s="32"/>
      <c r="K87" s="6"/>
      <c r="L87" s="4"/>
      <c r="M87" s="4"/>
    </row>
    <row r="88" spans="2:13" s="162" customFormat="1">
      <c r="B88" s="275"/>
      <c r="C88" s="276"/>
      <c r="D88" s="276"/>
      <c r="E88" s="277"/>
      <c r="F88" s="278"/>
      <c r="G88" s="272"/>
      <c r="H88" s="279"/>
      <c r="I88" s="279"/>
      <c r="J88" s="280" t="s">
        <v>110</v>
      </c>
      <c r="K88" s="280">
        <f>COUNTIF(K9:K87,"ST")</f>
        <v>6</v>
      </c>
      <c r="L88" s="281">
        <f>+K88/K93*100</f>
        <v>23.076923076923077</v>
      </c>
      <c r="M88" s="279"/>
    </row>
    <row r="89" spans="2:13" s="162" customFormat="1">
      <c r="B89" s="282"/>
      <c r="C89" s="11"/>
      <c r="D89" s="11"/>
      <c r="E89" s="15"/>
      <c r="F89" s="16"/>
      <c r="G89" s="273"/>
      <c r="H89" s="283"/>
      <c r="I89" s="283"/>
      <c r="J89" s="284" t="s">
        <v>222</v>
      </c>
      <c r="K89" s="284">
        <f>COUNTIF(K9:K87,"T")</f>
        <v>9</v>
      </c>
      <c r="L89" s="285">
        <f>+K89/K93*100</f>
        <v>34.615384615384613</v>
      </c>
      <c r="M89" s="283"/>
    </row>
    <row r="90" spans="2:13" s="162" customFormat="1">
      <c r="B90" s="282"/>
      <c r="C90" s="11"/>
      <c r="D90" s="11"/>
      <c r="E90" s="15"/>
      <c r="F90" s="16"/>
      <c r="G90" s="273"/>
      <c r="H90" s="283"/>
      <c r="I90" s="283"/>
      <c r="J90" s="284" t="s">
        <v>172</v>
      </c>
      <c r="K90" s="284">
        <f>COUNTIF(K9:K87,"S")</f>
        <v>6</v>
      </c>
      <c r="L90" s="285">
        <f>+K90/K93*100</f>
        <v>23.076923076923077</v>
      </c>
      <c r="M90" s="283"/>
    </row>
    <row r="91" spans="2:13" s="162" customFormat="1">
      <c r="B91" s="282"/>
      <c r="C91" s="11"/>
      <c r="D91" s="11"/>
      <c r="E91" s="15"/>
      <c r="F91" s="16"/>
      <c r="G91" s="273"/>
      <c r="H91" s="283"/>
      <c r="I91" s="283"/>
      <c r="J91" s="284" t="s">
        <v>112</v>
      </c>
      <c r="K91" s="284">
        <f>COUNTIF(K9:K87,"R")</f>
        <v>5</v>
      </c>
      <c r="L91" s="285">
        <f>+K91/K93*100</f>
        <v>19.230769230769234</v>
      </c>
      <c r="M91" s="283"/>
    </row>
    <row r="92" spans="2:13" s="162" customFormat="1">
      <c r="B92" s="282"/>
      <c r="C92" s="11"/>
      <c r="D92" s="11"/>
      <c r="E92" s="15"/>
      <c r="F92" s="16"/>
      <c r="G92" s="273"/>
      <c r="H92" s="283"/>
      <c r="I92" s="283"/>
      <c r="J92" s="284" t="s">
        <v>193</v>
      </c>
      <c r="K92" s="284">
        <f>COUNTIF(K9:K87,"TDI")</f>
        <v>0</v>
      </c>
      <c r="L92" s="285">
        <f>+K92/K93*100</f>
        <v>0</v>
      </c>
      <c r="M92" s="283"/>
    </row>
    <row r="93" spans="2:13" s="162" customFormat="1">
      <c r="B93" s="282"/>
      <c r="C93" s="11"/>
      <c r="D93" s="11"/>
      <c r="E93" s="15"/>
      <c r="F93" s="16"/>
      <c r="G93" s="273"/>
      <c r="H93" s="283"/>
      <c r="I93" s="283"/>
      <c r="J93" s="284" t="s">
        <v>118</v>
      </c>
      <c r="K93" s="284">
        <f>SUM(K88:K92)</f>
        <v>26</v>
      </c>
      <c r="L93" s="285">
        <f>SUM(L88:L92)</f>
        <v>100</v>
      </c>
      <c r="M93" s="283"/>
    </row>
    <row r="94" spans="2:13">
      <c r="B94" s="286"/>
      <c r="C94" s="283"/>
      <c r="D94" s="283"/>
      <c r="E94" s="287"/>
      <c r="F94" s="288"/>
      <c r="G94" s="273"/>
      <c r="H94" s="261"/>
      <c r="I94" s="261"/>
      <c r="J94" s="289"/>
      <c r="K94" s="261"/>
      <c r="L94" s="261"/>
      <c r="M94" s="261"/>
    </row>
    <row r="95" spans="2:13">
      <c r="B95" s="420" t="s">
        <v>35</v>
      </c>
      <c r="C95" s="420"/>
      <c r="D95" s="420"/>
      <c r="E95" s="420"/>
      <c r="F95" s="290" t="s">
        <v>35</v>
      </c>
      <c r="G95" s="291"/>
      <c r="H95" s="290"/>
      <c r="I95" s="290"/>
      <c r="J95" s="289"/>
      <c r="K95" s="261"/>
      <c r="L95" s="261"/>
      <c r="M95" s="261"/>
    </row>
    <row r="96" spans="2:13" ht="24">
      <c r="B96" s="421" t="s">
        <v>382</v>
      </c>
      <c r="C96" s="421"/>
      <c r="D96" s="421"/>
      <c r="E96" s="421"/>
      <c r="F96" s="292" t="s">
        <v>268</v>
      </c>
      <c r="G96" s="293"/>
      <c r="H96" s="292" t="s">
        <v>172</v>
      </c>
      <c r="I96" s="294" t="s">
        <v>271</v>
      </c>
      <c r="J96" s="295" t="s">
        <v>193</v>
      </c>
      <c r="K96" s="296" t="s">
        <v>273</v>
      </c>
      <c r="L96" s="261"/>
      <c r="M96" s="261"/>
    </row>
    <row r="97" spans="2:13">
      <c r="B97" s="421" t="s">
        <v>323</v>
      </c>
      <c r="C97" s="421"/>
      <c r="D97" s="421"/>
      <c r="E97" s="421"/>
      <c r="F97" s="292" t="s">
        <v>222</v>
      </c>
      <c r="G97" s="293"/>
      <c r="H97" s="292" t="s">
        <v>112</v>
      </c>
      <c r="I97" s="294" t="s">
        <v>272</v>
      </c>
      <c r="J97" s="289"/>
      <c r="K97" s="261"/>
      <c r="L97" s="261"/>
      <c r="M97" s="261"/>
    </row>
    <row r="98" spans="2:13">
      <c r="B98" s="19"/>
      <c r="C98" s="19"/>
      <c r="D98" s="19"/>
      <c r="E98" s="19"/>
      <c r="F98" s="122"/>
      <c r="G98" s="274"/>
    </row>
    <row r="99" spans="2:13">
      <c r="B99" s="363" t="s">
        <v>301</v>
      </c>
      <c r="C99" s="363"/>
      <c r="D99" s="363"/>
      <c r="E99" s="363"/>
      <c r="G99" s="273"/>
    </row>
    <row r="100" spans="2:13" s="1" customFormat="1" ht="30" customHeight="1">
      <c r="B100" s="364" t="s">
        <v>383</v>
      </c>
      <c r="C100" s="364"/>
      <c r="D100" s="364"/>
      <c r="E100" s="364"/>
      <c r="F100" s="17"/>
      <c r="G100" s="273"/>
      <c r="J100" s="168"/>
    </row>
    <row r="101" spans="2:13" ht="30" customHeight="1">
      <c r="B101" s="364" t="s">
        <v>398</v>
      </c>
      <c r="C101" s="364"/>
      <c r="D101" s="364"/>
      <c r="E101" s="364"/>
      <c r="G101" s="273"/>
    </row>
    <row r="102" spans="2:13" ht="30" customHeight="1">
      <c r="B102" s="364" t="s">
        <v>397</v>
      </c>
      <c r="C102" s="364"/>
      <c r="D102" s="364"/>
      <c r="E102" s="364"/>
      <c r="G102" s="273"/>
    </row>
    <row r="103" spans="2:13">
      <c r="G103" s="273"/>
    </row>
    <row r="104" spans="2:13">
      <c r="G104" s="177"/>
    </row>
    <row r="105" spans="2:13">
      <c r="G105" s="177"/>
    </row>
    <row r="106" spans="2:13">
      <c r="G106" s="177"/>
    </row>
    <row r="107" spans="2:13">
      <c r="G107" s="177"/>
    </row>
    <row r="108" spans="2:13">
      <c r="G108" s="177"/>
    </row>
    <row r="109" spans="2:13">
      <c r="G109" s="178"/>
    </row>
    <row r="110" spans="2:13">
      <c r="G110" s="178"/>
    </row>
    <row r="111" spans="2:13">
      <c r="G111" s="178"/>
    </row>
    <row r="112" spans="2:13">
      <c r="G112" s="178"/>
    </row>
    <row r="113" spans="7:7">
      <c r="G113" s="178"/>
    </row>
    <row r="114" spans="7:7">
      <c r="G114" s="178"/>
    </row>
    <row r="115" spans="7:7">
      <c r="G115" s="178"/>
    </row>
    <row r="116" spans="7:7">
      <c r="G116" s="178"/>
    </row>
    <row r="117" spans="7:7">
      <c r="G117" s="178"/>
    </row>
    <row r="118" spans="7:7">
      <c r="G118" s="178"/>
    </row>
    <row r="119" spans="7:7">
      <c r="G119" s="178"/>
    </row>
    <row r="120" spans="7:7">
      <c r="G120" s="178"/>
    </row>
    <row r="121" spans="7:7">
      <c r="G121" s="178"/>
    </row>
    <row r="122" spans="7:7">
      <c r="G122" s="178"/>
    </row>
    <row r="123" spans="7:7">
      <c r="G123" s="178"/>
    </row>
    <row r="124" spans="7:7">
      <c r="G124" s="178"/>
    </row>
    <row r="125" spans="7:7">
      <c r="G125" s="178"/>
    </row>
    <row r="126" spans="7:7">
      <c r="G126" s="178"/>
    </row>
    <row r="127" spans="7:7">
      <c r="G127" s="178"/>
    </row>
    <row r="128" spans="7:7">
      <c r="G128" s="178"/>
    </row>
    <row r="129" spans="7:7">
      <c r="G129" s="178"/>
    </row>
    <row r="130" spans="7:7">
      <c r="G130" s="178"/>
    </row>
    <row r="131" spans="7:7">
      <c r="G131" s="178"/>
    </row>
    <row r="132" spans="7:7">
      <c r="G132" s="178"/>
    </row>
    <row r="133" spans="7:7">
      <c r="G133" s="178"/>
    </row>
    <row r="134" spans="7:7">
      <c r="G134" s="178"/>
    </row>
    <row r="135" spans="7:7">
      <c r="G135" s="178"/>
    </row>
    <row r="136" spans="7:7">
      <c r="G136" s="178"/>
    </row>
    <row r="137" spans="7:7">
      <c r="G137" s="178"/>
    </row>
    <row r="138" spans="7:7">
      <c r="G138" s="178"/>
    </row>
    <row r="139" spans="7:7">
      <c r="G139" s="178"/>
    </row>
    <row r="140" spans="7:7">
      <c r="G140" s="178"/>
    </row>
    <row r="141" spans="7:7">
      <c r="G141" s="178"/>
    </row>
    <row r="142" spans="7:7">
      <c r="G142" s="178"/>
    </row>
    <row r="143" spans="7:7">
      <c r="G143" s="178"/>
    </row>
    <row r="144" spans="7:7">
      <c r="G144" s="178"/>
    </row>
    <row r="145" spans="7:7">
      <c r="G145" s="178"/>
    </row>
    <row r="146" spans="7:7">
      <c r="G146" s="178"/>
    </row>
    <row r="147" spans="7:7">
      <c r="G147" s="178"/>
    </row>
    <row r="148" spans="7:7">
      <c r="G148" s="178"/>
    </row>
    <row r="149" spans="7:7">
      <c r="G149" s="178"/>
    </row>
    <row r="150" spans="7:7">
      <c r="G150" s="178"/>
    </row>
    <row r="151" spans="7:7">
      <c r="G151" s="178"/>
    </row>
    <row r="152" spans="7:7">
      <c r="G152" s="178"/>
    </row>
    <row r="153" spans="7:7">
      <c r="G153" s="178"/>
    </row>
    <row r="154" spans="7:7">
      <c r="G154" s="178"/>
    </row>
    <row r="155" spans="7:7">
      <c r="G155" s="178"/>
    </row>
    <row r="156" spans="7:7">
      <c r="G156" s="178"/>
    </row>
    <row r="157" spans="7:7">
      <c r="G157" s="178"/>
    </row>
    <row r="158" spans="7:7">
      <c r="G158" s="178"/>
    </row>
    <row r="159" spans="7:7">
      <c r="G159" s="178"/>
    </row>
    <row r="160" spans="7:7">
      <c r="G160" s="178"/>
    </row>
    <row r="161" spans="7:7">
      <c r="G161" s="178"/>
    </row>
    <row r="162" spans="7:7">
      <c r="G162" s="178"/>
    </row>
    <row r="163" spans="7:7">
      <c r="G163" s="178"/>
    </row>
    <row r="164" spans="7:7">
      <c r="G164" s="178"/>
    </row>
    <row r="165" spans="7:7">
      <c r="G165" s="178"/>
    </row>
    <row r="166" spans="7:7">
      <c r="G166" s="178"/>
    </row>
    <row r="167" spans="7:7">
      <c r="G167" s="178"/>
    </row>
    <row r="168" spans="7:7">
      <c r="G168" s="178"/>
    </row>
    <row r="169" spans="7:7">
      <c r="G169" s="178"/>
    </row>
    <row r="170" spans="7:7">
      <c r="G170" s="178"/>
    </row>
    <row r="171" spans="7:7">
      <c r="G171" s="178"/>
    </row>
    <row r="172" spans="7:7">
      <c r="G172" s="178"/>
    </row>
    <row r="173" spans="7:7">
      <c r="G173" s="178"/>
    </row>
  </sheetData>
  <mergeCells count="65">
    <mergeCell ref="B65:B66"/>
    <mergeCell ref="C65:C66"/>
    <mergeCell ref="B67:B69"/>
    <mergeCell ref="C67:C69"/>
    <mergeCell ref="B74:B75"/>
    <mergeCell ref="C74:C75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102:E102"/>
    <mergeCell ref="B95:E95"/>
    <mergeCell ref="B96:E96"/>
    <mergeCell ref="B97:E97"/>
    <mergeCell ref="B99:E99"/>
    <mergeCell ref="B101:E101"/>
    <mergeCell ref="B100:E100"/>
  </mergeCells>
  <phoneticPr fontId="7" type="noConversion"/>
  <printOptions horizontalCentered="1"/>
  <pageMargins left="0.62" right="0" top="0.68" bottom="0.196850393700787" header="0.46" footer="0"/>
  <pageSetup paperSize="9" scale="70" orientation="portrait" horizontalDpi="4294967294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F28" zoomScale="154" zoomScaleNormal="154" workbookViewId="0">
      <selection activeCell="O9" sqref="O9:O16"/>
    </sheetView>
  </sheetViews>
  <sheetFormatPr defaultRowHeight="12.75"/>
  <cols>
    <col min="1" max="1" width="3.5703125" style="1" customWidth="1"/>
    <col min="2" max="2" width="4.140625" style="35" customWidth="1"/>
    <col min="3" max="3" width="16" style="30" customWidth="1"/>
    <col min="4" max="4" width="3.85546875" style="30" customWidth="1"/>
    <col min="5" max="5" width="32.28515625" style="80" customWidth="1"/>
    <col min="6" max="6" width="9.140625" style="17"/>
    <col min="7" max="7" width="10.28515625" style="17" customWidth="1"/>
    <col min="8" max="8" width="6.5703125" style="1" customWidth="1"/>
    <col min="9" max="9" width="10.28515625" style="1" customWidth="1"/>
    <col min="10" max="10" width="7.7109375" style="38" customWidth="1"/>
    <col min="11" max="11" width="9.7109375" style="39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39"/>
      <c r="C1" s="439"/>
      <c r="D1" s="439"/>
    </row>
    <row r="2" spans="2:17" s="2" customFormat="1" ht="15.75" customHeight="1">
      <c r="B2" s="378" t="s">
        <v>388</v>
      </c>
      <c r="C2" s="378"/>
      <c r="D2" s="378"/>
      <c r="E2" s="378"/>
      <c r="F2" s="378"/>
      <c r="G2" s="378"/>
      <c r="H2" s="378"/>
      <c r="I2" s="378"/>
      <c r="J2" s="78"/>
    </row>
    <row r="3" spans="2:17" s="2" customFormat="1" ht="15.75">
      <c r="B3" s="379" t="str">
        <f>'Lamp 1 Gab'!B3</f>
        <v>KABUPATEN PASAMAN BARAT</v>
      </c>
      <c r="C3" s="379"/>
      <c r="D3" s="379"/>
      <c r="E3" s="379"/>
      <c r="F3" s="5"/>
      <c r="G3" s="5"/>
      <c r="J3" s="81"/>
      <c r="K3" s="3"/>
    </row>
    <row r="4" spans="2:17" s="2" customFormat="1" ht="15.75">
      <c r="B4" s="379" t="str">
        <f>'Lamp 1 Gab'!B4</f>
        <v>PROVINSI SUMATERA BARAT</v>
      </c>
      <c r="C4" s="379"/>
      <c r="D4" s="379"/>
      <c r="E4" s="379"/>
      <c r="F4" s="5"/>
      <c r="G4" s="5"/>
      <c r="J4" s="81"/>
      <c r="K4" s="3"/>
    </row>
    <row r="5" spans="2:17" s="2" customFormat="1" ht="15">
      <c r="B5" s="82"/>
      <c r="C5" s="27"/>
      <c r="D5" s="27"/>
      <c r="E5" s="83"/>
      <c r="F5" s="5"/>
      <c r="G5" s="5"/>
      <c r="J5" s="81"/>
      <c r="K5" s="3"/>
    </row>
    <row r="6" spans="2:17" s="2" customFormat="1" ht="21" customHeight="1">
      <c r="B6" s="395" t="s">
        <v>290</v>
      </c>
      <c r="C6" s="395" t="s">
        <v>392</v>
      </c>
      <c r="D6" s="395"/>
      <c r="E6" s="395" t="s">
        <v>50</v>
      </c>
      <c r="F6" s="395" t="s">
        <v>119</v>
      </c>
      <c r="G6" s="395" t="s">
        <v>63</v>
      </c>
      <c r="H6" s="443" t="s">
        <v>50</v>
      </c>
      <c r="I6" s="443"/>
      <c r="J6" s="443" t="s">
        <v>173</v>
      </c>
      <c r="K6" s="443"/>
      <c r="L6" s="442" t="s">
        <v>223</v>
      </c>
      <c r="M6" s="442"/>
    </row>
    <row r="7" spans="2:17" s="2" customFormat="1" ht="23.25" customHeight="1">
      <c r="B7" s="397"/>
      <c r="C7" s="397"/>
      <c r="D7" s="397"/>
      <c r="E7" s="397"/>
      <c r="F7" s="397"/>
      <c r="G7" s="397"/>
      <c r="H7" s="443"/>
      <c r="I7" s="443"/>
      <c r="J7" s="443"/>
      <c r="K7" s="443"/>
      <c r="L7" s="442"/>
      <c r="M7" s="442"/>
    </row>
    <row r="8" spans="2:17" s="79" customFormat="1" ht="22.5" customHeight="1">
      <c r="B8" s="204"/>
      <c r="C8" s="204" t="s">
        <v>223</v>
      </c>
      <c r="D8" s="205"/>
      <c r="E8" s="206"/>
      <c r="F8" s="205"/>
      <c r="G8" s="207"/>
      <c r="H8" s="208" t="s">
        <v>170</v>
      </c>
      <c r="I8" s="208" t="s">
        <v>171</v>
      </c>
      <c r="J8" s="209" t="s">
        <v>170</v>
      </c>
      <c r="K8" s="208" t="s">
        <v>171</v>
      </c>
      <c r="L8" s="205" t="s">
        <v>170</v>
      </c>
      <c r="M8" s="208" t="s">
        <v>171</v>
      </c>
    </row>
    <row r="9" spans="2:17" ht="36.75" customHeight="1">
      <c r="B9" s="440">
        <v>1</v>
      </c>
      <c r="C9" s="438" t="s">
        <v>158</v>
      </c>
      <c r="D9" s="23">
        <v>1</v>
      </c>
      <c r="E9" s="31" t="s">
        <v>108</v>
      </c>
      <c r="F9" s="8" t="s">
        <v>87</v>
      </c>
      <c r="G9" s="308">
        <v>98.073400961787243</v>
      </c>
      <c r="H9" s="319" t="str">
        <f>IF([2]SPM2!G9="BUP","BUP",IF([2]SPM2!G9="TDI","TDI",IF([2]SPM2!G9="","",IF([2]SPM2!G9&gt;(1.25*[2]SPM2!$AS9),4,IF([2]SPM2!G9&gt;[2]SPM2!$AS9,3,IF([2]SPM2!G9&gt;(0.75*[2]SPM2!$AS9),2,1))))))</f>
        <v/>
      </c>
      <c r="I9" s="141" t="str">
        <f t="shared" ref="I9:I23" si="0">IF(H9="TDI","TDI",IF(H9&gt;3,"ST",IF(H9&gt;2,"T",IF(H9&gt;1,"S",IF(H9&gt;=0,"R")))))</f>
        <v>ST</v>
      </c>
      <c r="J9" s="310">
        <v>3</v>
      </c>
      <c r="K9" s="267" t="str">
        <f>IF(J9="TDI","TDI",IF(J9&gt;3,"ST",IF(J9&gt;2,"T",IF(J9&gt;1,"S",IF(J9&gt;=0,"R")))))</f>
        <v>T</v>
      </c>
      <c r="L9" s="309">
        <v>2.4750000000000005</v>
      </c>
      <c r="M9" s="267" t="str">
        <f>IF(L9="TDI","TDI",IF(L9&gt;3,"ST",IF(L9&gt;2,"T",IF(L9&gt;1,"S",IF(L9&gt;=0,"R")))))</f>
        <v>T</v>
      </c>
      <c r="O9" s="319"/>
    </row>
    <row r="10" spans="2:17" ht="36.75" customHeight="1">
      <c r="B10" s="441"/>
      <c r="C10" s="438"/>
      <c r="D10" s="23">
        <v>2</v>
      </c>
      <c r="E10" s="31" t="s">
        <v>109</v>
      </c>
      <c r="F10" s="8" t="s">
        <v>87</v>
      </c>
      <c r="G10" s="308">
        <v>98.571428571428584</v>
      </c>
      <c r="H10" s="319">
        <f>IF([2]SPM2!G10="BUP","BUP",IF([2]SPM2!G10="TDI","TDI",IF([2]SPM2!G10="","",IF([2]SPM2!G10&gt;(1.25*[2]SPM2!$AS10),4,IF([2]SPM2!G10&gt;[2]SPM2!$AS10,3,IF([2]SPM2!G10&gt;(0.75*[2]SPM2!$AS10),2,1))))))</f>
        <v>3</v>
      </c>
      <c r="I10" s="141" t="str">
        <f t="shared" si="0"/>
        <v>T</v>
      </c>
      <c r="J10" s="263"/>
      <c r="K10" s="6"/>
      <c r="L10" s="4"/>
      <c r="M10" s="4"/>
      <c r="O10" s="319"/>
    </row>
    <row r="11" spans="2:17" ht="48.75" customHeight="1">
      <c r="B11" s="440">
        <v>2</v>
      </c>
      <c r="C11" s="437" t="s">
        <v>160</v>
      </c>
      <c r="D11" s="23">
        <v>3</v>
      </c>
      <c r="E11" s="31" t="s">
        <v>44</v>
      </c>
      <c r="F11" s="8" t="s">
        <v>87</v>
      </c>
      <c r="G11" s="308">
        <v>4.5704665595849452</v>
      </c>
      <c r="H11" s="319">
        <f>IF([2]SPM2!G11="BUP","BUP",IF([2]SPM2!G11="TDI","TDI",IF([2]SPM2!G11="","",IF([2]SPM2!G11&gt;(1.25*[2]SPM2!$AS11),4,IF([2]SPM2!G11&gt;[2]SPM2!$AS11,3,IF([2]SPM2!G11&gt;(0.75*[2]SPM2!$AS11),2,1))))))</f>
        <v>3</v>
      </c>
      <c r="I11" s="141" t="str">
        <f t="shared" si="0"/>
        <v>T</v>
      </c>
      <c r="J11" s="310">
        <v>3</v>
      </c>
      <c r="K11" s="267" t="str">
        <f>IF(J11="TDI","TDI",IF(J11&gt;3,"ST",IF(J11&gt;2,"T",IF(J11&gt;1,"S",IF(J11&gt;=0,"R")))))</f>
        <v>T</v>
      </c>
      <c r="L11" s="4"/>
      <c r="M11" s="4"/>
      <c r="O11" s="319"/>
    </row>
    <row r="12" spans="2:17" ht="36.75" customHeight="1">
      <c r="B12" s="441"/>
      <c r="C12" s="437"/>
      <c r="D12" s="23">
        <v>4</v>
      </c>
      <c r="E12" s="31" t="s">
        <v>45</v>
      </c>
      <c r="F12" s="8" t="s">
        <v>87</v>
      </c>
      <c r="G12" s="308">
        <v>40.460280749150371</v>
      </c>
      <c r="H12" s="319">
        <f>IF([2]SPM2!G12="BUP","BUP",IF([2]SPM2!G12="TDI","TDI",IF([2]SPM2!G12="","",IF([2]SPM2!G12&gt;(1.25*[2]SPM2!$AS12),4,IF([2]SPM2!G12&gt;[2]SPM2!$AS12,3,IF([2]SPM2!G12&gt;(0.75*[2]SPM2!$AS12),2,1))))))</f>
        <v>4</v>
      </c>
      <c r="I12" s="141" t="str">
        <f t="shared" si="0"/>
        <v>ST</v>
      </c>
      <c r="J12" s="263"/>
      <c r="K12" s="6"/>
      <c r="L12" s="33"/>
      <c r="M12" s="33"/>
      <c r="O12" s="319"/>
      <c r="P12" s="264"/>
      <c r="Q12" s="177"/>
    </row>
    <row r="13" spans="2:17" ht="36.75" customHeight="1">
      <c r="B13" s="438">
        <v>3</v>
      </c>
      <c r="C13" s="437" t="s">
        <v>29</v>
      </c>
      <c r="D13" s="23">
        <v>5</v>
      </c>
      <c r="E13" s="31" t="s">
        <v>82</v>
      </c>
      <c r="F13" s="8" t="s">
        <v>87</v>
      </c>
      <c r="G13" s="225">
        <v>0.62391982410390134</v>
      </c>
      <c r="H13" s="319">
        <f>IF([2]SPM2!G13="BUP","BUP",IF([2]SPM2!G13="TDI","TDI",IF([2]SPM2!G13="","",IF([2]SPM2!G13&gt;(1.25*[2]SPM2!$AS13),4,IF([2]SPM2!G13&gt;[2]SPM2!$AS13,3,IF([2]SPM2!G13&gt;(0.75*[2]SPM2!$AS13),2,1))))))</f>
        <v>4</v>
      </c>
      <c r="I13" s="141" t="str">
        <f t="shared" si="0"/>
        <v>ST</v>
      </c>
      <c r="J13" s="310">
        <v>0.5</v>
      </c>
      <c r="K13" s="267" t="str">
        <f>IF(J13="TDI","TDI",IF(J13&gt;3,"ST",IF(J13&gt;2,"T",IF(J13&gt;1,"S",IF(J13&gt;=0,"R")))))</f>
        <v>R</v>
      </c>
      <c r="L13" s="4"/>
      <c r="M13" s="4"/>
      <c r="O13" s="319"/>
      <c r="P13" s="264"/>
      <c r="Q13" s="177"/>
    </row>
    <row r="14" spans="2:17" ht="36.75" customHeight="1">
      <c r="B14" s="438"/>
      <c r="C14" s="437"/>
      <c r="D14" s="23">
        <v>6</v>
      </c>
      <c r="E14" s="31" t="s">
        <v>83</v>
      </c>
      <c r="F14" s="8" t="s">
        <v>87</v>
      </c>
      <c r="G14" s="225" t="s">
        <v>390</v>
      </c>
      <c r="H14" s="319">
        <f>IF([2]SPM2!G14="BUP","BUP",IF([2]SPM2!G14="TDI","TDI",IF([2]SPM2!G14="","",IF([2]SPM2!G14&gt;(1.25*[2]SPM2!$AS14),1,IF([2]SPM2!G14&gt;[2]SPM2!$AS14,2,IF([2]SPM2!G14&gt;(0.75*[2]SPM2!$AS14),3,4))))))</f>
        <v>1</v>
      </c>
      <c r="I14" s="141" t="str">
        <f t="shared" si="0"/>
        <v>R</v>
      </c>
      <c r="J14" s="263"/>
      <c r="K14" s="6"/>
      <c r="L14" s="4"/>
      <c r="M14" s="4"/>
      <c r="O14" s="319"/>
      <c r="P14" s="264"/>
      <c r="Q14" s="177"/>
    </row>
    <row r="15" spans="2:17" ht="36.75" customHeight="1">
      <c r="B15" s="438">
        <v>4</v>
      </c>
      <c r="C15" s="437" t="s">
        <v>161</v>
      </c>
      <c r="D15" s="23">
        <v>7</v>
      </c>
      <c r="E15" s="31" t="s">
        <v>162</v>
      </c>
      <c r="F15" s="8" t="s">
        <v>87</v>
      </c>
      <c r="G15" s="225">
        <v>0</v>
      </c>
      <c r="H15" s="319">
        <f>IF([2]SPM2!G15="BUP","BUP",IF([2]SPM2!G15="TDI","TDI",IF([2]SPM2!G15="","",IF([2]SPM2!G15&gt;(1.25*[2]SPM2!$AS15),4,IF([2]SPM2!G15&gt;[2]SPM2!$AS15,3,IF([2]SPM2!G15&gt;(0.75*[2]SPM2!$AS15),2,1))))))</f>
        <v>4</v>
      </c>
      <c r="I15" s="141" t="str">
        <f t="shared" si="0"/>
        <v>ST</v>
      </c>
      <c r="J15" s="310">
        <v>1</v>
      </c>
      <c r="K15" s="267" t="str">
        <f>IF(J15="TDI","TDI",IF(J15&gt;3,"ST",IF(J15&gt;2,"T",IF(J15&gt;1,"S",IF(J15&gt;=0,"R")))))</f>
        <v>R</v>
      </c>
      <c r="L15" s="4"/>
      <c r="M15" s="4"/>
      <c r="O15" s="319"/>
      <c r="P15" s="264"/>
      <c r="Q15" s="177"/>
    </row>
    <row r="16" spans="2:17" ht="36.75" customHeight="1">
      <c r="B16" s="438"/>
      <c r="C16" s="437"/>
      <c r="D16" s="23">
        <v>8</v>
      </c>
      <c r="E16" s="31" t="s">
        <v>84</v>
      </c>
      <c r="F16" s="8" t="s">
        <v>87</v>
      </c>
      <c r="G16" s="225">
        <v>1.7899999996933023</v>
      </c>
      <c r="H16" s="319">
        <f>IF([2]SPM2!G16="BUP","BUP",IF([2]SPM2!G16="TDI","TDI",IF([2]SPM2!G16="","",IF([2]SPM2!G16&gt;(1.25*[2]SPM2!$AS16),4,IF([2]SPM2!G16&gt;[2]SPM2!$AS16,3,IF([2]SPM2!G16&gt;(0.75*[2]SPM2!$AS16),2,1))))))</f>
        <v>4</v>
      </c>
      <c r="I16" s="141" t="str">
        <f t="shared" si="0"/>
        <v>ST</v>
      </c>
      <c r="J16" s="263"/>
      <c r="K16" s="6"/>
      <c r="L16" s="4"/>
      <c r="M16" s="4"/>
      <c r="O16" s="319"/>
      <c r="P16" s="264"/>
      <c r="Q16" s="177"/>
    </row>
    <row r="17" spans="2:17" ht="36.75" customHeight="1">
      <c r="B17" s="438">
        <v>5</v>
      </c>
      <c r="C17" s="437" t="s">
        <v>163</v>
      </c>
      <c r="D17" s="23">
        <v>9</v>
      </c>
      <c r="E17" s="31" t="s">
        <v>88</v>
      </c>
      <c r="F17" s="8" t="s">
        <v>87</v>
      </c>
      <c r="G17" s="225">
        <v>172478000</v>
      </c>
      <c r="H17" s="319">
        <f>IF([2]SPM2!G17="BUP","BUP",IF([2]SPM2!G17="TDI","TDI",IF([2]SPM2!G17="","",IF([2]SPM2!G17&gt;(1.25*[2]SPM2!$AS17),4,IF([2]SPM2!G17&gt;[2]SPM2!$AS17,3,IF([2]SPM2!G17&gt;(0.75*[2]SPM2!$AS17),2,1))))))</f>
        <v>4</v>
      </c>
      <c r="I17" s="141" t="str">
        <f t="shared" si="0"/>
        <v>ST</v>
      </c>
      <c r="J17" s="310">
        <v>3</v>
      </c>
      <c r="K17" s="267" t="str">
        <f>IF(J17="TDI","TDI",IF(J17&gt;3,"ST",IF(J17&gt;2,"T",IF(J17&gt;1,"S",IF(J17&gt;=0,"R")))))</f>
        <v>T</v>
      </c>
      <c r="L17" s="4"/>
      <c r="M17" s="4"/>
      <c r="O17" s="265"/>
      <c r="P17" s="264"/>
      <c r="Q17" s="177"/>
    </row>
    <row r="18" spans="2:17" ht="36.75" customHeight="1">
      <c r="B18" s="438"/>
      <c r="C18" s="437"/>
      <c r="D18" s="23">
        <v>10</v>
      </c>
      <c r="E18" s="31" t="s">
        <v>46</v>
      </c>
      <c r="F18" s="8" t="s">
        <v>87</v>
      </c>
      <c r="G18" s="225">
        <v>0.48999995796377877</v>
      </c>
      <c r="H18" s="319">
        <f>IF([2]SPM2!G18="BUP","BUP",IF([2]SPM2!G18="TDI","TDI",IF([2]SPM2!G18="","",IF([2]SPM2!G18&gt;(1.25*[2]SPM2!$AS18),4,IF([2]SPM2!G18&gt;[2]SPM2!$AS18,3,IF([2]SPM2!G18&gt;(0.75*[2]SPM2!$AS18),2,1))))))</f>
        <v>3</v>
      </c>
      <c r="I18" s="141" t="str">
        <f t="shared" si="0"/>
        <v>T</v>
      </c>
      <c r="J18" s="263"/>
      <c r="K18" s="6"/>
      <c r="L18" s="4"/>
      <c r="M18" s="4"/>
      <c r="O18" s="265"/>
      <c r="P18" s="264"/>
      <c r="Q18" s="177"/>
    </row>
    <row r="19" spans="2:17" ht="36.75" customHeight="1">
      <c r="B19" s="438">
        <v>6</v>
      </c>
      <c r="C19" s="438" t="s">
        <v>297</v>
      </c>
      <c r="D19" s="23">
        <v>11</v>
      </c>
      <c r="E19" s="31" t="s">
        <v>47</v>
      </c>
      <c r="F19" s="8" t="s">
        <v>87</v>
      </c>
      <c r="G19" s="308">
        <v>15.768304274084521</v>
      </c>
      <c r="H19" s="319">
        <f>IF([2]SPM2!G19="BUP","BUP",IF([2]SPM2!G19="TDI","TDI",IF([2]SPM2!G19="","",IF([2]SPM2!G19&gt;(1.25*[2]SPM2!$AS19),4,IF([2]SPM2!G19&gt;[2]SPM2!$AS19,3,IF([2]SPM2!G19&gt;(0.75*[2]SPM2!$AS19),2,1))))))</f>
        <v>3</v>
      </c>
      <c r="I19" s="141" t="str">
        <f t="shared" si="0"/>
        <v>T</v>
      </c>
      <c r="J19" s="310">
        <v>2.5</v>
      </c>
      <c r="K19" s="267" t="str">
        <f>IF(J19="TDI","TDI",IF(J19&gt;3,"ST",IF(J19&gt;2,"T",IF(J19&gt;1,"S",IF(J19&gt;=0,"R")))))</f>
        <v>T</v>
      </c>
      <c r="L19" s="4"/>
      <c r="M19" s="4"/>
      <c r="O19" s="265"/>
      <c r="P19" s="264"/>
      <c r="Q19" s="177"/>
    </row>
    <row r="20" spans="2:17" ht="36.75" customHeight="1">
      <c r="B20" s="438"/>
      <c r="C20" s="438"/>
      <c r="D20" s="23">
        <v>12</v>
      </c>
      <c r="E20" s="31" t="s">
        <v>221</v>
      </c>
      <c r="F20" s="8" t="s">
        <v>87</v>
      </c>
      <c r="G20" s="308">
        <v>10.90069483692595</v>
      </c>
      <c r="H20" s="319">
        <f>IF([2]SPM2!G20="BUP","BUP",IF([2]SPM2!G20="TDI","TDI",IF([2]SPM2!G20="","",IF([2]SPM2!G20&gt;(1.25*[2]SPM2!$AS20),4,IF([2]SPM2!G20&gt;[2]SPM2!$AS20,3,IF([2]SPM2!G20&gt;(0.75*[2]SPM2!$AS20),2,1))))))</f>
        <v>2</v>
      </c>
      <c r="I20" s="141" t="str">
        <f t="shared" si="0"/>
        <v>S</v>
      </c>
      <c r="J20" s="263"/>
      <c r="K20" s="6"/>
      <c r="L20" s="4"/>
      <c r="M20" s="4"/>
      <c r="O20" s="266"/>
      <c r="P20" s="264"/>
      <c r="Q20" s="264"/>
    </row>
    <row r="21" spans="2:17" ht="36.75" customHeight="1">
      <c r="B21" s="438">
        <v>7</v>
      </c>
      <c r="C21" s="437" t="s">
        <v>164</v>
      </c>
      <c r="D21" s="23">
        <v>13</v>
      </c>
      <c r="E21" s="31" t="s">
        <v>48</v>
      </c>
      <c r="F21" s="8" t="s">
        <v>87</v>
      </c>
      <c r="G21" s="308">
        <v>10.566911121776416</v>
      </c>
      <c r="H21" s="319">
        <f>IF([2]SPM2!G21="BUP","BUP",IF([2]SPM2!G21="TDI","TDI",IF([2]SPM2!G21="","",IF([2]SPM2!G21&gt;(1.25*[2]SPM2!$AS21),4,IF([2]SPM2!G21&gt;[2]SPM2!$AS21,3,IF([2]SPM2!G21&gt;(0.75*[2]SPM2!$AS21),2,1))))))</f>
        <v>2</v>
      </c>
      <c r="I21" s="141" t="str">
        <f t="shared" si="0"/>
        <v>S</v>
      </c>
      <c r="J21" s="310">
        <v>2.5</v>
      </c>
      <c r="K21" s="267" t="str">
        <f>IF(J21="TDI","TDI",IF(J21&gt;3,"ST",IF(J21&gt;2,"T",IF(J21&gt;1,"S",IF(J21&gt;=0,"R")))))</f>
        <v>T</v>
      </c>
      <c r="L21" s="4"/>
      <c r="M21" s="4"/>
    </row>
    <row r="22" spans="2:17" ht="36.75" customHeight="1">
      <c r="B22" s="438"/>
      <c r="C22" s="437"/>
      <c r="D22" s="23">
        <v>14</v>
      </c>
      <c r="E22" s="31" t="s">
        <v>165</v>
      </c>
      <c r="F22" s="9" t="s">
        <v>169</v>
      </c>
      <c r="G22" s="308">
        <v>0</v>
      </c>
      <c r="H22" s="319">
        <f>IF([2]SPM2!G22="","",IF([2]SPM2!G22="BUP","BUP",IF(OR([2]SPM2!G22="TDI",[2]SPM2!G22&gt;[2]SPM2!$AS22,[2]SPM2!G22=[2]SPM2!$AS22,[2]SPM2!G22&lt;[2]SPM2!$AS22),4)))</f>
        <v>4</v>
      </c>
      <c r="I22" s="141" t="str">
        <f t="shared" si="0"/>
        <v>ST</v>
      </c>
      <c r="J22" s="263"/>
      <c r="K22" s="6"/>
      <c r="L22" s="4"/>
      <c r="M22" s="4"/>
    </row>
    <row r="23" spans="2:17" ht="36.75" customHeight="1">
      <c r="B23" s="34">
        <v>8</v>
      </c>
      <c r="C23" s="10" t="s">
        <v>166</v>
      </c>
      <c r="D23" s="23">
        <v>15</v>
      </c>
      <c r="E23" s="31" t="s">
        <v>167</v>
      </c>
      <c r="F23" s="8" t="s">
        <v>87</v>
      </c>
      <c r="G23" s="225">
        <v>0</v>
      </c>
      <c r="H23" s="319">
        <f>IF([2]SPM2!G23="","",IF([2]SPM2!G23="BUP","BUP",IF(OR([2]SPM2!G23="TDI",[2]SPM2!G23&gt;[2]SPM2!$AS23,[2]SPM2!G23=[2]SPM2!$AS23,[2]SPM2!G23&lt;[2]SPM2!$AS23),4)))</f>
        <v>4</v>
      </c>
      <c r="I23" s="141" t="str">
        <f t="shared" si="0"/>
        <v>ST</v>
      </c>
      <c r="J23" s="311">
        <v>4</v>
      </c>
      <c r="K23" s="267" t="str">
        <f>IF(J23="TDI","TDI",IF(J23&gt;3,"ST",IF(J23&gt;2,"T",IF(J23&gt;1,"S",IF(J23&gt;=0,"R")))))</f>
        <v>ST</v>
      </c>
      <c r="L23" s="4"/>
      <c r="M23" s="4"/>
    </row>
    <row r="24" spans="2:17" s="30" customFormat="1" ht="19.5" customHeight="1">
      <c r="B24" s="36"/>
      <c r="C24" s="11"/>
      <c r="D24" s="11"/>
      <c r="E24" s="15"/>
      <c r="F24" s="16"/>
      <c r="G24" s="18"/>
      <c r="J24" s="52" t="s">
        <v>110</v>
      </c>
      <c r="K24" s="52">
        <f>COUNTIF(K9:K23,"ST")</f>
        <v>1</v>
      </c>
      <c r="L24" s="84">
        <f>+K24/K29*100</f>
        <v>12.5</v>
      </c>
    </row>
    <row r="25" spans="2:17" ht="19.5" customHeight="1">
      <c r="J25" s="52" t="s">
        <v>222</v>
      </c>
      <c r="K25" s="52">
        <f>COUNTIF(K9:K23,"T")</f>
        <v>5</v>
      </c>
      <c r="L25" s="84">
        <f>+K25/K29*100</f>
        <v>62.5</v>
      </c>
    </row>
    <row r="26" spans="2:17" ht="19.5" customHeight="1">
      <c r="B26" s="1"/>
      <c r="C26" s="1"/>
      <c r="D26" s="73"/>
      <c r="E26" s="73"/>
      <c r="F26" s="37"/>
      <c r="J26" s="52" t="s">
        <v>172</v>
      </c>
      <c r="K26" s="52">
        <f>COUNTIF(K9:K23,"S")</f>
        <v>0</v>
      </c>
      <c r="L26" s="84">
        <f>+K26/K29*100</f>
        <v>0</v>
      </c>
    </row>
    <row r="27" spans="2:17" ht="19.5" customHeight="1">
      <c r="B27" s="73" t="s">
        <v>35</v>
      </c>
      <c r="C27" s="73"/>
      <c r="D27" s="59"/>
      <c r="E27" s="74"/>
      <c r="F27" s="37"/>
      <c r="J27" s="52" t="s">
        <v>112</v>
      </c>
      <c r="K27" s="52">
        <f>COUNTIF(K9:K23,"R")</f>
        <v>2</v>
      </c>
      <c r="L27" s="84">
        <f>+K27/K29*100</f>
        <v>25</v>
      </c>
    </row>
    <row r="28" spans="2:17" ht="19.5" customHeight="1">
      <c r="B28" s="59" t="s">
        <v>268</v>
      </c>
      <c r="C28" s="74" t="s">
        <v>269</v>
      </c>
      <c r="D28" s="59"/>
      <c r="E28" s="74"/>
      <c r="J28" s="52" t="s">
        <v>193</v>
      </c>
      <c r="K28" s="52">
        <f>COUNTIF(K9:K23,"TDI")</f>
        <v>0</v>
      </c>
      <c r="L28" s="84">
        <f>+K28/K29*100</f>
        <v>0</v>
      </c>
    </row>
    <row r="29" spans="2:17" ht="19.5" customHeight="1">
      <c r="B29" s="59" t="s">
        <v>222</v>
      </c>
      <c r="C29" s="74" t="s">
        <v>270</v>
      </c>
      <c r="D29" s="59"/>
      <c r="E29" s="74"/>
      <c r="J29" s="52" t="s">
        <v>118</v>
      </c>
      <c r="K29" s="52">
        <f>SUM(K24:K28)</f>
        <v>8</v>
      </c>
      <c r="L29" s="84">
        <f>SUM(L24:L28)</f>
        <v>100</v>
      </c>
    </row>
    <row r="30" spans="2:17" ht="16.5" customHeight="1">
      <c r="B30" s="59" t="s">
        <v>172</v>
      </c>
      <c r="C30" s="74" t="s">
        <v>271</v>
      </c>
      <c r="D30" s="75"/>
      <c r="E30" s="76"/>
    </row>
    <row r="31" spans="2:17" ht="18" customHeight="1">
      <c r="B31" s="59" t="s">
        <v>112</v>
      </c>
      <c r="C31" s="74" t="s">
        <v>272</v>
      </c>
      <c r="D31" s="40"/>
      <c r="E31" s="40"/>
    </row>
    <row r="32" spans="2:17" ht="18.75" customHeight="1">
      <c r="B32" s="75" t="s">
        <v>193</v>
      </c>
      <c r="C32" s="76" t="s">
        <v>273</v>
      </c>
      <c r="D32" s="40"/>
      <c r="E32" s="40"/>
    </row>
    <row r="38" spans="2:7" ht="12.75" customHeight="1">
      <c r="B38" s="363" t="s">
        <v>301</v>
      </c>
      <c r="C38" s="363"/>
      <c r="D38" s="363"/>
      <c r="E38" s="363"/>
    </row>
    <row r="39" spans="2:7" ht="12.75" customHeight="1">
      <c r="B39" s="364" t="s">
        <v>302</v>
      </c>
      <c r="C39" s="364"/>
      <c r="D39" s="364"/>
      <c r="E39" s="364"/>
    </row>
    <row r="40" spans="2:7" ht="12.75" customHeight="1">
      <c r="B40" s="364" t="s">
        <v>307</v>
      </c>
      <c r="C40" s="364"/>
      <c r="D40" s="364"/>
      <c r="E40" s="364"/>
      <c r="F40" s="364"/>
      <c r="G40" s="364"/>
    </row>
    <row r="41" spans="2:7" ht="12.75" customHeight="1">
      <c r="B41" s="364" t="s">
        <v>306</v>
      </c>
      <c r="C41" s="364"/>
      <c r="D41" s="364"/>
      <c r="E41" s="364"/>
      <c r="F41" s="364"/>
      <c r="G41" s="364"/>
    </row>
    <row r="42" spans="2:7" ht="12.75" customHeight="1">
      <c r="B42" s="436" t="s">
        <v>308</v>
      </c>
      <c r="C42" s="436"/>
      <c r="D42" s="436"/>
      <c r="E42" s="436"/>
      <c r="F42" s="436"/>
      <c r="G42" s="436"/>
    </row>
  </sheetData>
  <protectedRanges>
    <protectedRange sqref="B3:B4" name="Range1_2"/>
    <protectedRange sqref="G9:G23" name="Range2_1"/>
  </protectedRanges>
  <mergeCells count="32">
    <mergeCell ref="L6:M7"/>
    <mergeCell ref="F6:F7"/>
    <mergeCell ref="B11:B12"/>
    <mergeCell ref="C11:C12"/>
    <mergeCell ref="G6:G7"/>
    <mergeCell ref="J6:K7"/>
    <mergeCell ref="B6:B7"/>
    <mergeCell ref="H6:I7"/>
    <mergeCell ref="D6:D7"/>
    <mergeCell ref="B1:D1"/>
    <mergeCell ref="B3:E3"/>
    <mergeCell ref="B9:B10"/>
    <mergeCell ref="C9:C10"/>
    <mergeCell ref="C6:C7"/>
    <mergeCell ref="E6:E7"/>
    <mergeCell ref="B2:I2"/>
    <mergeCell ref="B4:E4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42:G42"/>
    <mergeCell ref="B41:G41"/>
    <mergeCell ref="B40:G40"/>
    <mergeCell ref="B39:E39"/>
    <mergeCell ref="B38:E38"/>
  </mergeCells>
  <phoneticPr fontId="7" type="noConversion"/>
  <pageMargins left="0.84" right="0.196850393700787" top="1.1599999999999999" bottom="0.196850393700787" header="0.84" footer="0"/>
  <pageSetup paperSize="9" scale="70" orientation="portrait" horizontalDpi="4294967294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workbookViewId="0">
      <selection activeCell="L10" sqref="L10"/>
    </sheetView>
  </sheetViews>
  <sheetFormatPr defaultRowHeight="12.75"/>
  <cols>
    <col min="1" max="1" width="2.85546875" style="86" customWidth="1"/>
    <col min="2" max="2" width="3.5703125" style="86" customWidth="1"/>
    <col min="3" max="3" width="5" style="88" customWidth="1"/>
    <col min="4" max="4" width="4.5703125" style="86" customWidth="1"/>
    <col min="5" max="5" width="62.7109375" style="87" customWidth="1"/>
    <col min="6" max="8" width="8.85546875" style="86" customWidth="1"/>
    <col min="9" max="16384" width="9.140625" style="86"/>
  </cols>
  <sheetData>
    <row r="2" spans="2:43" s="85" customFormat="1" ht="15.75">
      <c r="B2" s="151" t="s">
        <v>438</v>
      </c>
      <c r="C2" s="151"/>
      <c r="D2" s="151"/>
      <c r="E2"/>
      <c r="F2"/>
      <c r="G2" s="324"/>
      <c r="H2" s="324"/>
    </row>
    <row r="3" spans="2:43" s="20" customFormat="1" ht="15" customHeight="1">
      <c r="B3" s="151" t="s">
        <v>291</v>
      </c>
      <c r="C3" s="151"/>
      <c r="D3" s="151"/>
      <c r="E3"/>
      <c r="F3"/>
      <c r="G3" s="324"/>
      <c r="H3" s="324"/>
      <c r="J3" s="2"/>
      <c r="L3" s="2"/>
      <c r="AP3" s="25"/>
      <c r="AQ3" s="25"/>
    </row>
    <row r="4" spans="2:43" s="85" customFormat="1" ht="15" customHeight="1">
      <c r="B4" s="325" t="s">
        <v>435</v>
      </c>
      <c r="C4" s="326"/>
      <c r="D4" s="326"/>
      <c r="E4"/>
      <c r="F4"/>
      <c r="G4" s="324"/>
      <c r="H4" s="324"/>
    </row>
    <row r="5" spans="2:43" s="85" customFormat="1" ht="15.75">
      <c r="B5" s="327" t="s">
        <v>389</v>
      </c>
      <c r="C5" s="328"/>
      <c r="D5" s="328"/>
      <c r="E5"/>
      <c r="F5"/>
      <c r="G5" s="324"/>
      <c r="H5" s="324"/>
    </row>
    <row r="6" spans="2:43" s="85" customFormat="1" ht="15">
      <c r="B6"/>
      <c r="C6"/>
      <c r="D6"/>
      <c r="E6"/>
      <c r="F6"/>
      <c r="G6" s="324"/>
      <c r="H6" s="324"/>
    </row>
    <row r="7" spans="2:43" ht="15" customHeight="1">
      <c r="B7" s="226" t="s">
        <v>290</v>
      </c>
      <c r="C7" s="445" t="s">
        <v>406</v>
      </c>
      <c r="D7" s="445"/>
      <c r="E7" s="445"/>
      <c r="F7" s="323" t="s">
        <v>407</v>
      </c>
      <c r="G7" s="225" t="s">
        <v>170</v>
      </c>
      <c r="H7" s="225" t="s">
        <v>170</v>
      </c>
    </row>
    <row r="8" spans="2:43" ht="15">
      <c r="B8" s="227" t="s">
        <v>263</v>
      </c>
      <c r="C8" s="228" t="s">
        <v>292</v>
      </c>
      <c r="D8" s="228"/>
      <c r="E8" s="229"/>
      <c r="F8" s="230">
        <v>0.1</v>
      </c>
      <c r="G8" s="231"/>
      <c r="H8" s="329">
        <f>(F9*H9)+(F10*H10)</f>
        <v>1</v>
      </c>
    </row>
    <row r="9" spans="2:43" ht="15">
      <c r="B9" s="226"/>
      <c r="C9" s="226"/>
      <c r="D9" s="226" t="s">
        <v>293</v>
      </c>
      <c r="E9" s="226"/>
      <c r="F9" s="330">
        <v>0.5</v>
      </c>
      <c r="G9" s="331"/>
      <c r="H9" s="232">
        <v>1</v>
      </c>
    </row>
    <row r="10" spans="2:43" ht="15" customHeight="1">
      <c r="B10" s="226"/>
      <c r="C10" s="226"/>
      <c r="D10" s="226" t="s">
        <v>294</v>
      </c>
      <c r="E10" s="226"/>
      <c r="F10" s="330">
        <v>0.5</v>
      </c>
      <c r="G10" s="331"/>
      <c r="H10" s="232">
        <v>1</v>
      </c>
    </row>
    <row r="11" spans="2:43" ht="15">
      <c r="B11" s="227" t="s">
        <v>265</v>
      </c>
      <c r="C11" s="227" t="s">
        <v>295</v>
      </c>
      <c r="D11" s="229"/>
      <c r="E11" s="227"/>
      <c r="F11" s="332">
        <v>0.6</v>
      </c>
      <c r="G11" s="333"/>
      <c r="H11" s="334">
        <f>(F12*H12)+(F16*H16)+(F44*H44)</f>
        <v>0.99998500000000001</v>
      </c>
    </row>
    <row r="12" spans="2:43" ht="15">
      <c r="B12" s="227"/>
      <c r="C12" s="233"/>
      <c r="D12" s="335" t="s">
        <v>408</v>
      </c>
      <c r="E12" s="227"/>
      <c r="F12" s="336">
        <v>0.15</v>
      </c>
      <c r="G12" s="337"/>
      <c r="H12" s="338">
        <f>(F13*G13)+(F14*G14)+(F15*G15)</f>
        <v>0.99990000000000001</v>
      </c>
    </row>
    <row r="13" spans="2:43" ht="15">
      <c r="B13" s="227"/>
      <c r="C13" s="233"/>
      <c r="D13" s="233">
        <v>1</v>
      </c>
      <c r="E13" s="339" t="s">
        <v>409</v>
      </c>
      <c r="F13" s="340">
        <v>0.33329999999999999</v>
      </c>
      <c r="G13" s="341">
        <v>1</v>
      </c>
      <c r="H13" s="342" t="s">
        <v>410</v>
      </c>
    </row>
    <row r="14" spans="2:43" ht="15">
      <c r="B14" s="227"/>
      <c r="C14" s="233"/>
      <c r="D14" s="233">
        <v>2</v>
      </c>
      <c r="E14" s="339" t="s">
        <v>411</v>
      </c>
      <c r="F14" s="340">
        <v>0.33329999999999999</v>
      </c>
      <c r="G14" s="341">
        <v>1</v>
      </c>
      <c r="H14" s="342" t="s">
        <v>410</v>
      </c>
    </row>
    <row r="15" spans="2:43" ht="15">
      <c r="B15" s="227"/>
      <c r="C15" s="233"/>
      <c r="D15" s="233">
        <v>3</v>
      </c>
      <c r="E15" s="339" t="s">
        <v>412</v>
      </c>
      <c r="F15" s="340">
        <v>0.33329999999999999</v>
      </c>
      <c r="G15" s="341">
        <v>1</v>
      </c>
      <c r="H15" s="342" t="s">
        <v>410</v>
      </c>
    </row>
    <row r="16" spans="2:43" ht="15">
      <c r="B16" s="226"/>
      <c r="C16" s="226"/>
      <c r="D16" s="242" t="s">
        <v>14</v>
      </c>
      <c r="E16" s="242"/>
      <c r="F16" s="336">
        <v>0.6</v>
      </c>
      <c r="G16" s="337"/>
      <c r="H16" s="338">
        <f>IF(SUM(G17:G42)&gt;=24,1,IF(SUM(G17:G42)&gt;17,0.75,IF(SUM(G17:G42)&gt;9,0.5,IF(SUM(G17:G42)&gt;0,0.25,0))))</f>
        <v>1</v>
      </c>
    </row>
    <row r="17" spans="2:8" ht="15">
      <c r="B17" s="226"/>
      <c r="C17" s="226"/>
      <c r="D17" s="226">
        <v>1</v>
      </c>
      <c r="E17" s="226" t="s">
        <v>0</v>
      </c>
      <c r="F17" s="343"/>
      <c r="G17" s="344">
        <v>1</v>
      </c>
      <c r="H17" s="343"/>
    </row>
    <row r="18" spans="2:8" ht="15">
      <c r="B18" s="226"/>
      <c r="C18" s="226"/>
      <c r="D18" s="226">
        <v>2</v>
      </c>
      <c r="E18" s="226" t="s">
        <v>1</v>
      </c>
      <c r="F18" s="343"/>
      <c r="G18" s="345">
        <v>1</v>
      </c>
      <c r="H18" s="234"/>
    </row>
    <row r="19" spans="2:8" ht="15">
      <c r="B19" s="226"/>
      <c r="C19" s="226"/>
      <c r="D19" s="226">
        <v>3</v>
      </c>
      <c r="E19" s="226" t="s">
        <v>2</v>
      </c>
      <c r="F19" s="343"/>
      <c r="G19" s="345">
        <v>1</v>
      </c>
      <c r="H19" s="234"/>
    </row>
    <row r="20" spans="2:8" ht="15">
      <c r="B20" s="226"/>
      <c r="C20" s="226"/>
      <c r="D20" s="226">
        <v>4</v>
      </c>
      <c r="E20" s="226" t="s">
        <v>3</v>
      </c>
      <c r="F20" s="343"/>
      <c r="G20" s="345">
        <v>1</v>
      </c>
      <c r="H20" s="234"/>
    </row>
    <row r="21" spans="2:8" ht="15">
      <c r="B21" s="226"/>
      <c r="C21" s="226"/>
      <c r="D21" s="226">
        <v>5</v>
      </c>
      <c r="E21" s="226" t="s">
        <v>4</v>
      </c>
      <c r="F21" s="343"/>
      <c r="G21" s="345">
        <v>1</v>
      </c>
      <c r="H21" s="234"/>
    </row>
    <row r="22" spans="2:8" ht="15">
      <c r="B22" s="226"/>
      <c r="C22" s="226"/>
      <c r="D22" s="226">
        <v>6</v>
      </c>
      <c r="E22" s="226" t="s">
        <v>5</v>
      </c>
      <c r="F22" s="234"/>
      <c r="G22" s="345">
        <v>1</v>
      </c>
      <c r="H22" s="234"/>
    </row>
    <row r="23" spans="2:8" ht="15">
      <c r="B23" s="226"/>
      <c r="C23" s="226"/>
      <c r="D23" s="226">
        <v>7</v>
      </c>
      <c r="E23" s="226" t="s">
        <v>6</v>
      </c>
      <c r="F23" s="234"/>
      <c r="G23" s="345">
        <v>1</v>
      </c>
      <c r="H23" s="234"/>
    </row>
    <row r="24" spans="2:8" ht="15">
      <c r="B24" s="226"/>
      <c r="C24" s="226"/>
      <c r="D24" s="226">
        <v>8</v>
      </c>
      <c r="E24" s="226" t="s">
        <v>15</v>
      </c>
      <c r="F24" s="234"/>
      <c r="G24" s="345">
        <v>1</v>
      </c>
      <c r="H24" s="234"/>
    </row>
    <row r="25" spans="2:8" ht="15">
      <c r="B25" s="226"/>
      <c r="C25" s="226"/>
      <c r="D25" s="226">
        <v>9</v>
      </c>
      <c r="E25" s="226" t="s">
        <v>7</v>
      </c>
      <c r="F25" s="234"/>
      <c r="G25" s="345">
        <v>1</v>
      </c>
      <c r="H25" s="234"/>
    </row>
    <row r="26" spans="2:8" ht="15">
      <c r="B26" s="226"/>
      <c r="C26" s="226"/>
      <c r="D26" s="226">
        <v>10</v>
      </c>
      <c r="E26" s="226" t="s">
        <v>16</v>
      </c>
      <c r="F26" s="234"/>
      <c r="G26" s="345">
        <v>1</v>
      </c>
      <c r="H26" s="234"/>
    </row>
    <row r="27" spans="2:8" ht="15">
      <c r="B27" s="226"/>
      <c r="C27" s="226"/>
      <c r="D27" s="226">
        <v>11</v>
      </c>
      <c r="E27" s="226" t="s">
        <v>17</v>
      </c>
      <c r="F27" s="234"/>
      <c r="G27" s="345">
        <v>1</v>
      </c>
      <c r="H27" s="234"/>
    </row>
    <row r="28" spans="2:8" ht="15">
      <c r="B28" s="226"/>
      <c r="C28" s="226"/>
      <c r="D28" s="226">
        <v>12</v>
      </c>
      <c r="E28" s="226" t="s">
        <v>8</v>
      </c>
      <c r="F28" s="234"/>
      <c r="G28" s="345">
        <v>1</v>
      </c>
      <c r="H28" s="234"/>
    </row>
    <row r="29" spans="2:8" ht="15">
      <c r="B29" s="226"/>
      <c r="C29" s="226"/>
      <c r="D29" s="226">
        <v>13</v>
      </c>
      <c r="E29" s="226" t="s">
        <v>9</v>
      </c>
      <c r="F29" s="234"/>
      <c r="G29" s="345">
        <v>1</v>
      </c>
      <c r="H29" s="234"/>
    </row>
    <row r="30" spans="2:8" ht="15">
      <c r="B30" s="226"/>
      <c r="C30" s="226"/>
      <c r="D30" s="226">
        <v>14</v>
      </c>
      <c r="E30" s="226" t="s">
        <v>18</v>
      </c>
      <c r="F30" s="234"/>
      <c r="G30" s="345">
        <v>1</v>
      </c>
      <c r="H30" s="234"/>
    </row>
    <row r="31" spans="2:8" ht="16.5" customHeight="1">
      <c r="B31" s="226"/>
      <c r="C31" s="226"/>
      <c r="D31" s="226">
        <v>15</v>
      </c>
      <c r="E31" s="226" t="s">
        <v>19</v>
      </c>
      <c r="F31" s="234"/>
      <c r="G31" s="345">
        <v>1</v>
      </c>
      <c r="H31" s="234"/>
    </row>
    <row r="32" spans="2:8" ht="15">
      <c r="B32" s="226"/>
      <c r="C32" s="226"/>
      <c r="D32" s="226">
        <v>16</v>
      </c>
      <c r="E32" s="226" t="s">
        <v>10</v>
      </c>
      <c r="F32" s="234"/>
      <c r="G32" s="345">
        <v>1</v>
      </c>
      <c r="H32" s="234"/>
    </row>
    <row r="33" spans="2:8" ht="15">
      <c r="B33" s="226"/>
      <c r="C33" s="226"/>
      <c r="D33" s="226">
        <v>17</v>
      </c>
      <c r="E33" s="226" t="s">
        <v>20</v>
      </c>
      <c r="F33" s="234"/>
      <c r="G33" s="345">
        <v>1</v>
      </c>
      <c r="H33" s="234"/>
    </row>
    <row r="34" spans="2:8" ht="15">
      <c r="B34" s="226"/>
      <c r="C34" s="226"/>
      <c r="D34" s="226">
        <v>18</v>
      </c>
      <c r="E34" s="226" t="s">
        <v>11</v>
      </c>
      <c r="F34" s="234"/>
      <c r="G34" s="345">
        <v>1</v>
      </c>
      <c r="H34" s="234"/>
    </row>
    <row r="35" spans="2:8" ht="15">
      <c r="B35" s="226"/>
      <c r="C35" s="226"/>
      <c r="D35" s="226">
        <v>19</v>
      </c>
      <c r="E35" s="226" t="s">
        <v>21</v>
      </c>
      <c r="F35" s="234"/>
      <c r="G35" s="345">
        <v>1</v>
      </c>
      <c r="H35" s="234"/>
    </row>
    <row r="36" spans="2:8" ht="15">
      <c r="B36" s="226"/>
      <c r="C36" s="226"/>
      <c r="D36" s="235">
        <v>20</v>
      </c>
      <c r="E36" s="236" t="s">
        <v>22</v>
      </c>
      <c r="F36" s="234"/>
      <c r="G36" s="345">
        <v>1</v>
      </c>
      <c r="H36" s="234"/>
    </row>
    <row r="37" spans="2:8" ht="15">
      <c r="B37" s="226"/>
      <c r="C37" s="226"/>
      <c r="D37" s="226">
        <v>21</v>
      </c>
      <c r="E37" s="226" t="s">
        <v>23</v>
      </c>
      <c r="F37" s="234"/>
      <c r="G37" s="345">
        <v>1</v>
      </c>
      <c r="H37" s="234"/>
    </row>
    <row r="38" spans="2:8" ht="15">
      <c r="B38" s="226"/>
      <c r="C38" s="226"/>
      <c r="D38" s="226">
        <v>22</v>
      </c>
      <c r="E38" s="226" t="s">
        <v>24</v>
      </c>
      <c r="F38" s="234"/>
      <c r="G38" s="345">
        <v>1</v>
      </c>
      <c r="H38" s="234"/>
    </row>
    <row r="39" spans="2:8" ht="15">
      <c r="B39" s="226"/>
      <c r="C39" s="226"/>
      <c r="D39" s="226">
        <v>23</v>
      </c>
      <c r="E39" s="226" t="s">
        <v>25</v>
      </c>
      <c r="F39" s="234"/>
      <c r="G39" s="345">
        <v>1</v>
      </c>
      <c r="H39" s="234"/>
    </row>
    <row r="40" spans="2:8" ht="15">
      <c r="B40" s="226"/>
      <c r="C40" s="226"/>
      <c r="D40" s="226">
        <v>24</v>
      </c>
      <c r="E40" s="226" t="s">
        <v>12</v>
      </c>
      <c r="F40" s="234"/>
      <c r="G40" s="345">
        <v>1</v>
      </c>
      <c r="H40" s="234"/>
    </row>
    <row r="41" spans="2:8" ht="15">
      <c r="B41" s="226"/>
      <c r="C41" s="226"/>
      <c r="D41" s="226">
        <v>25</v>
      </c>
      <c r="E41" s="226" t="s">
        <v>26</v>
      </c>
      <c r="F41" s="234"/>
      <c r="G41" s="345">
        <v>1</v>
      </c>
      <c r="H41" s="234"/>
    </row>
    <row r="42" spans="2:8" ht="15">
      <c r="B42" s="226"/>
      <c r="C42" s="226"/>
      <c r="D42" s="226">
        <v>26</v>
      </c>
      <c r="E42" s="226" t="s">
        <v>13</v>
      </c>
      <c r="F42" s="234"/>
      <c r="G42" s="345">
        <v>1</v>
      </c>
      <c r="H42" s="234"/>
    </row>
    <row r="43" spans="2:8" ht="15">
      <c r="B43" s="226"/>
      <c r="C43" s="226"/>
      <c r="D43" s="226"/>
      <c r="E43" s="323" t="s">
        <v>296</v>
      </c>
      <c r="F43" s="234"/>
      <c r="G43" s="234">
        <f>SUM(G17:G42)</f>
        <v>26</v>
      </c>
      <c r="H43" s="234"/>
    </row>
    <row r="44" spans="2:8" ht="15">
      <c r="B44" s="226"/>
      <c r="C44" s="226"/>
      <c r="D44" s="242" t="s">
        <v>192</v>
      </c>
      <c r="E44" s="226"/>
      <c r="F44" s="336">
        <v>0.25</v>
      </c>
      <c r="G44" s="337"/>
      <c r="H44" s="338">
        <f>IF(SUM(G45:G52)&gt;=1,1,0)</f>
        <v>1</v>
      </c>
    </row>
    <row r="45" spans="2:8" ht="15">
      <c r="B45" s="226"/>
      <c r="C45" s="226"/>
      <c r="D45" s="226">
        <v>1</v>
      </c>
      <c r="E45" s="226" t="s">
        <v>413</v>
      </c>
      <c r="F45" s="237"/>
      <c r="G45" s="346">
        <v>1</v>
      </c>
      <c r="H45" s="234"/>
    </row>
    <row r="46" spans="2:8" ht="15">
      <c r="B46" s="226"/>
      <c r="C46" s="226"/>
      <c r="D46" s="226">
        <v>2</v>
      </c>
      <c r="E46" s="226" t="s">
        <v>28</v>
      </c>
      <c r="F46" s="237"/>
      <c r="G46" s="346">
        <v>1</v>
      </c>
      <c r="H46" s="234"/>
    </row>
    <row r="47" spans="2:8" ht="15">
      <c r="B47" s="226"/>
      <c r="C47" s="226"/>
      <c r="D47" s="226">
        <v>3</v>
      </c>
      <c r="E47" s="226" t="s">
        <v>29</v>
      </c>
      <c r="F47" s="237"/>
      <c r="G47" s="346">
        <v>1</v>
      </c>
      <c r="H47" s="234"/>
    </row>
    <row r="48" spans="2:8" ht="15" customHeight="1">
      <c r="B48" s="226"/>
      <c r="C48" s="226"/>
      <c r="D48" s="226">
        <v>4</v>
      </c>
      <c r="E48" s="226" t="s">
        <v>30</v>
      </c>
      <c r="F48" s="237"/>
      <c r="G48" s="346">
        <v>1</v>
      </c>
      <c r="H48" s="234"/>
    </row>
    <row r="49" spans="2:8" ht="15" customHeight="1">
      <c r="B49" s="226"/>
      <c r="C49" s="226"/>
      <c r="D49" s="226">
        <v>5</v>
      </c>
      <c r="E49" s="226" t="s">
        <v>31</v>
      </c>
      <c r="F49" s="237"/>
      <c r="G49" s="346">
        <v>1</v>
      </c>
      <c r="H49" s="234"/>
    </row>
    <row r="50" spans="2:8" ht="15">
      <c r="B50" s="226"/>
      <c r="C50" s="226"/>
      <c r="D50" s="226">
        <v>6</v>
      </c>
      <c r="E50" s="226" t="s">
        <v>33</v>
      </c>
      <c r="F50" s="237"/>
      <c r="G50" s="346">
        <v>1</v>
      </c>
      <c r="H50" s="234"/>
    </row>
    <row r="51" spans="2:8" ht="15" customHeight="1">
      <c r="B51" s="226"/>
      <c r="C51" s="226"/>
      <c r="D51" s="226">
        <v>7</v>
      </c>
      <c r="E51" s="226" t="s">
        <v>297</v>
      </c>
      <c r="F51" s="237"/>
      <c r="G51" s="346">
        <v>1</v>
      </c>
      <c r="H51" s="234"/>
    </row>
    <row r="52" spans="2:8" ht="15">
      <c r="B52" s="226"/>
      <c r="C52" s="226"/>
      <c r="D52" s="226">
        <v>8</v>
      </c>
      <c r="E52" s="226" t="s">
        <v>34</v>
      </c>
      <c r="F52" s="237"/>
      <c r="G52" s="346">
        <v>1</v>
      </c>
      <c r="H52" s="234"/>
    </row>
    <row r="53" spans="2:8" ht="15">
      <c r="B53" s="227" t="s">
        <v>414</v>
      </c>
      <c r="C53" s="227"/>
      <c r="D53" s="227" t="s">
        <v>298</v>
      </c>
      <c r="E53" s="227"/>
      <c r="F53" s="230">
        <v>0.2</v>
      </c>
      <c r="G53" s="333"/>
      <c r="H53" s="341"/>
    </row>
    <row r="54" spans="2:8" ht="15">
      <c r="B54" s="227" t="s">
        <v>415</v>
      </c>
      <c r="C54" s="227"/>
      <c r="D54" s="227" t="s">
        <v>299</v>
      </c>
      <c r="E54" s="227"/>
      <c r="F54" s="230">
        <v>0.1</v>
      </c>
      <c r="G54" s="333"/>
      <c r="H54" s="341"/>
    </row>
    <row r="55" spans="2:8" ht="15">
      <c r="B55" s="347"/>
      <c r="C55" s="347"/>
      <c r="D55" s="444" t="s">
        <v>416</v>
      </c>
      <c r="E55" s="444"/>
      <c r="F55" s="348">
        <v>0.5</v>
      </c>
      <c r="G55" s="349"/>
      <c r="H55" s="350">
        <f>(F8*H8)+(F11*H11)+(F53*H53)+(F54*H54)</f>
        <v>0.69999099999999992</v>
      </c>
    </row>
    <row r="56" spans="2:8" ht="15">
      <c r="B56" s="351" t="s">
        <v>417</v>
      </c>
      <c r="C56" s="352" t="s">
        <v>418</v>
      </c>
      <c r="D56" s="352"/>
      <c r="E56" s="352"/>
      <c r="F56" s="353"/>
      <c r="G56" s="354"/>
      <c r="H56" s="355"/>
    </row>
    <row r="57" spans="2:8" ht="15">
      <c r="B57" s="226"/>
      <c r="C57" s="322"/>
      <c r="D57" s="238"/>
      <c r="E57" s="238"/>
      <c r="F57" s="239" t="s">
        <v>50</v>
      </c>
      <c r="G57" s="234" t="s">
        <v>390</v>
      </c>
      <c r="H57" s="240" t="s">
        <v>419</v>
      </c>
    </row>
    <row r="58" spans="2:8" ht="15">
      <c r="B58" s="226"/>
      <c r="C58" s="322"/>
      <c r="D58" s="238"/>
      <c r="E58" s="238" t="s">
        <v>420</v>
      </c>
      <c r="F58" s="239">
        <f>SUM(F59:F63)</f>
        <v>851</v>
      </c>
      <c r="G58" s="234"/>
      <c r="H58" s="239">
        <f>SUM(H59:H63)</f>
        <v>840</v>
      </c>
    </row>
    <row r="59" spans="2:8" ht="15">
      <c r="B59" s="322">
        <v>1</v>
      </c>
      <c r="C59" s="238" t="s">
        <v>421</v>
      </c>
      <c r="D59" s="238"/>
      <c r="E59" s="241"/>
      <c r="F59" s="239">
        <v>44</v>
      </c>
      <c r="G59" s="356">
        <f>'[3]Pengambil kebijakan'!M123</f>
        <v>0</v>
      </c>
      <c r="H59" s="240">
        <f>+F59-G59</f>
        <v>44</v>
      </c>
    </row>
    <row r="60" spans="2:8" ht="15">
      <c r="B60" s="322"/>
      <c r="C60" s="238"/>
      <c r="D60" s="238"/>
      <c r="E60" s="241"/>
      <c r="F60" s="239"/>
      <c r="G60" s="356"/>
      <c r="H60" s="240"/>
    </row>
    <row r="61" spans="2:8" ht="15">
      <c r="B61" s="322">
        <v>2</v>
      </c>
      <c r="C61" s="238" t="s">
        <v>422</v>
      </c>
      <c r="D61" s="238"/>
      <c r="E61" s="241"/>
      <c r="F61" s="239">
        <f>(26+SUM(G45:G52))*21</f>
        <v>714</v>
      </c>
      <c r="G61" s="356">
        <f>'[3]Pelaksana Kebijakan Umum'!L2183</f>
        <v>9</v>
      </c>
      <c r="H61" s="240">
        <f>+F61-G61</f>
        <v>705</v>
      </c>
    </row>
    <row r="62" spans="2:8" ht="15">
      <c r="B62" s="322"/>
      <c r="C62" s="238"/>
      <c r="D62" s="238"/>
      <c r="E62" s="241"/>
      <c r="F62" s="239"/>
      <c r="G62" s="356"/>
      <c r="H62" s="240"/>
    </row>
    <row r="63" spans="2:8" ht="15">
      <c r="B63" s="322">
        <v>3</v>
      </c>
      <c r="C63" s="238" t="s">
        <v>423</v>
      </c>
      <c r="D63" s="238"/>
      <c r="E63" s="241"/>
      <c r="F63" s="239">
        <f>78+(SUM(G45:G51)*2)+(SUM(G52)*1)</f>
        <v>93</v>
      </c>
      <c r="G63" s="356">
        <f>'[3]Urusan Pemerintahan'!K195</f>
        <v>2</v>
      </c>
      <c r="H63" s="240">
        <f>+F63-G63</f>
        <v>91</v>
      </c>
    </row>
    <row r="64" spans="2:8" ht="15">
      <c r="B64" s="347"/>
      <c r="C64" s="347"/>
      <c r="D64" s="357"/>
      <c r="E64" s="358" t="s">
        <v>424</v>
      </c>
      <c r="F64" s="359">
        <v>0.5</v>
      </c>
      <c r="G64" s="349"/>
      <c r="H64" s="350">
        <f>IF((H58/F58)&gt;0.75,1,IF((H58/F58)&gt;0.5,0.75,IF((H58/F58)&gt;0.25,0.5,IF((H58/F58)&gt;0,0.25,0))))</f>
        <v>1</v>
      </c>
    </row>
    <row r="65" spans="2:8" ht="15">
      <c r="B65" s="226"/>
      <c r="C65" s="226"/>
      <c r="D65" s="242"/>
      <c r="E65" s="243" t="s">
        <v>300</v>
      </c>
      <c r="F65" s="237">
        <v>1</v>
      </c>
      <c r="G65" s="234"/>
      <c r="H65" s="240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425</v>
      </c>
      <c r="D66"/>
      <c r="E66"/>
      <c r="F66"/>
      <c r="G66"/>
      <c r="H66"/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ageMargins left="1.18" right="0.15748031496063" top="0.55000000000000004" bottom="0.196850393700787" header="0.31" footer="0"/>
  <pageSetup paperSize="9" scale="80" orientation="portrait" horizontalDpi="4294967294" verticalDpi="4294967293" r:id="rId1"/>
  <headerFooter alignWithMargins="0">
    <oddHeader>&amp;RLampiran 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2013-12-06T05:53:09Z</cp:lastPrinted>
  <dcterms:created xsi:type="dcterms:W3CDTF">2008-03-17T05:04:09Z</dcterms:created>
  <dcterms:modified xsi:type="dcterms:W3CDTF">2017-09-27T08:23:52Z</dcterms:modified>
</cp:coreProperties>
</file>