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385" windowHeight="8355" tabRatio="907" activeTab="4"/>
  </bookViews>
  <sheets>
    <sheet name="Lamp 1 Gab" sheetId="1" r:id="rId1"/>
    <sheet name="Lamp 2 Pengambil" sheetId="2" r:id="rId2"/>
    <sheet name="Lamp 3 Pelaksana" sheetId="3" r:id="rId3"/>
    <sheet name="Lamp 4-1 Urusan Wajib" sheetId="4" r:id="rId4"/>
    <sheet name="L 4-2 Urusan Pilihan" sheetId="5" r:id="rId5"/>
    <sheet name="Lamp 5-1 Kes Materi" sheetId="6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H65" i="6"/>
  <c r="H64"/>
  <c r="H63"/>
  <c r="G63"/>
  <c r="F63"/>
  <c r="H61"/>
  <c r="G61"/>
  <c r="F61"/>
  <c r="H59"/>
  <c r="G59"/>
  <c r="H58"/>
  <c r="F58"/>
  <c r="H55"/>
  <c r="H44"/>
  <c r="G43"/>
  <c r="H16"/>
  <c r="H12"/>
  <c r="H11"/>
  <c r="H8"/>
  <c r="L29" i="5"/>
  <c r="K29"/>
  <c r="L28"/>
  <c r="K28"/>
  <c r="L27"/>
  <c r="K27"/>
  <c r="L26"/>
  <c r="K26"/>
  <c r="L25"/>
  <c r="K25"/>
  <c r="L24"/>
  <c r="K24"/>
  <c r="K23"/>
  <c r="I23"/>
  <c r="I22"/>
  <c r="K21"/>
  <c r="I21"/>
  <c r="I20"/>
  <c r="K19"/>
  <c r="I19"/>
  <c r="I18"/>
  <c r="K17"/>
  <c r="I17"/>
  <c r="I16"/>
  <c r="K15"/>
  <c r="I15"/>
  <c r="I14"/>
  <c r="K13"/>
  <c r="I13"/>
  <c r="I12"/>
  <c r="K11"/>
  <c r="I11"/>
  <c r="I10"/>
  <c r="M9"/>
  <c r="K9"/>
  <c r="I9"/>
  <c r="B4"/>
  <c r="B3"/>
  <c r="K92" i="4"/>
  <c r="K91"/>
  <c r="K90"/>
  <c r="K89"/>
  <c r="K88"/>
  <c r="I87"/>
  <c r="K86"/>
  <c r="I86"/>
  <c r="I85"/>
  <c r="K84"/>
  <c r="I84"/>
  <c r="I83"/>
  <c r="K82"/>
  <c r="I82"/>
  <c r="I81"/>
  <c r="I80"/>
  <c r="K79"/>
  <c r="I79"/>
  <c r="I78"/>
  <c r="I77"/>
  <c r="K76"/>
  <c r="I76"/>
  <c r="I75"/>
  <c r="K74"/>
  <c r="I74"/>
  <c r="I73"/>
  <c r="K72"/>
  <c r="I72"/>
  <c r="I71"/>
  <c r="K70"/>
  <c r="I70"/>
  <c r="I69"/>
  <c r="I68"/>
  <c r="K67"/>
  <c r="I67"/>
  <c r="I66"/>
  <c r="K65"/>
  <c r="I65"/>
  <c r="K64"/>
  <c r="I64"/>
  <c r="I63"/>
  <c r="K62"/>
  <c r="I62"/>
  <c r="I61"/>
  <c r="I60"/>
  <c r="K59"/>
  <c r="I59"/>
  <c r="I58"/>
  <c r="K57"/>
  <c r="I57"/>
  <c r="I56"/>
  <c r="K55"/>
  <c r="I55"/>
  <c r="I54"/>
  <c r="I53"/>
  <c r="K52"/>
  <c r="I52"/>
  <c r="I51"/>
  <c r="K50"/>
  <c r="I50"/>
  <c r="K49"/>
  <c r="I49"/>
  <c r="I48"/>
  <c r="K47"/>
  <c r="I47"/>
  <c r="I46"/>
  <c r="I45"/>
  <c r="K44"/>
  <c r="I44"/>
  <c r="I43"/>
  <c r="I42"/>
  <c r="I41"/>
  <c r="K40"/>
  <c r="I40"/>
  <c r="K39"/>
  <c r="I39"/>
  <c r="I38"/>
  <c r="I37"/>
  <c r="I36"/>
  <c r="K35"/>
  <c r="I35"/>
  <c r="I34"/>
  <c r="I33"/>
  <c r="I32"/>
  <c r="K31"/>
  <c r="I31"/>
  <c r="I30"/>
  <c r="I29"/>
  <c r="I28"/>
  <c r="I27"/>
  <c r="I26"/>
  <c r="I25"/>
  <c r="I24"/>
  <c r="K23"/>
  <c r="I23"/>
  <c r="I22"/>
  <c r="I21"/>
  <c r="I20"/>
  <c r="I19"/>
  <c r="I18"/>
  <c r="I17"/>
  <c r="I16"/>
  <c r="I15"/>
  <c r="I14"/>
  <c r="I13"/>
  <c r="I12"/>
  <c r="I11"/>
  <c r="I10"/>
  <c r="M9"/>
  <c r="K9"/>
  <c r="I9"/>
  <c r="B4"/>
  <c r="B3"/>
  <c r="AX85" i="3"/>
  <c r="AW85"/>
  <c r="AV85"/>
  <c r="AU85"/>
  <c r="AT85"/>
  <c r="AS85"/>
  <c r="AR85"/>
  <c r="AO85"/>
  <c r="AN85"/>
  <c r="AM85"/>
  <c r="AL85"/>
  <c r="AK85"/>
  <c r="AJ85"/>
  <c r="AI85"/>
  <c r="AH85"/>
  <c r="AG85"/>
  <c r="AF85"/>
  <c r="AE85"/>
  <c r="AD85"/>
  <c r="AC85"/>
  <c r="AB85"/>
  <c r="AA85"/>
  <c r="Z85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AX84"/>
  <c r="AW84"/>
  <c r="AV84"/>
  <c r="AU84"/>
  <c r="AT84"/>
  <c r="AS84"/>
  <c r="AR84"/>
  <c r="AX83"/>
  <c r="AW83"/>
  <c r="AV83"/>
  <c r="AU83"/>
  <c r="AT83"/>
  <c r="AS83"/>
  <c r="AR83"/>
  <c r="AO83"/>
  <c r="AN83"/>
  <c r="AM83"/>
  <c r="AL83"/>
  <c r="AK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AX80"/>
  <c r="AW80"/>
  <c r="AV80"/>
  <c r="AU80"/>
  <c r="AT80"/>
  <c r="AS80"/>
  <c r="AR80"/>
  <c r="AP80"/>
  <c r="AO80"/>
  <c r="AN80"/>
  <c r="AM80"/>
  <c r="AL80"/>
  <c r="AK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AX72"/>
  <c r="AW72"/>
  <c r="AV72"/>
  <c r="AU72"/>
  <c r="AT72"/>
  <c r="AS72"/>
  <c r="AR72"/>
  <c r="AO72"/>
  <c r="AN72"/>
  <c r="AM72"/>
  <c r="AL72"/>
  <c r="AK72"/>
  <c r="AJ72"/>
  <c r="AI72"/>
  <c r="AH72"/>
  <c r="AG72"/>
  <c r="AF72"/>
  <c r="AE72"/>
  <c r="AD72"/>
  <c r="AC72"/>
  <c r="AB72"/>
  <c r="AA72"/>
  <c r="Z72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AX69"/>
  <c r="AW69"/>
  <c r="AV69"/>
  <c r="AU69"/>
  <c r="AT69"/>
  <c r="AS69"/>
  <c r="AR69"/>
  <c r="AP69"/>
  <c r="AO69"/>
  <c r="AN69"/>
  <c r="AM69"/>
  <c r="AL69"/>
  <c r="AK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D67"/>
  <c r="AX66"/>
  <c r="AW66"/>
  <c r="AV66"/>
  <c r="AU66"/>
  <c r="AT66"/>
  <c r="AS66"/>
  <c r="AR66"/>
  <c r="AO66"/>
  <c r="AN66"/>
  <c r="AM66"/>
  <c r="AL66"/>
  <c r="AK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AX60"/>
  <c r="AW60"/>
  <c r="AV60"/>
  <c r="AU60"/>
  <c r="AT60"/>
  <c r="AS60"/>
  <c r="AR60"/>
  <c r="AO60"/>
  <c r="AN60"/>
  <c r="AM60"/>
  <c r="AL60"/>
  <c r="AK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D58"/>
  <c r="AX57"/>
  <c r="AW57"/>
  <c r="AV57"/>
  <c r="AU57"/>
  <c r="AT57"/>
  <c r="AS57"/>
  <c r="AR57"/>
  <c r="AO57"/>
  <c r="AN57"/>
  <c r="AM57"/>
  <c r="AL57"/>
  <c r="AK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D55"/>
  <c r="AX54"/>
  <c r="AW54"/>
  <c r="AV54"/>
  <c r="AU54"/>
  <c r="AT54"/>
  <c r="AS54"/>
  <c r="AR54"/>
  <c r="AO54"/>
  <c r="AN54"/>
  <c r="AM54"/>
  <c r="AL54"/>
  <c r="AK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D52"/>
  <c r="AX51"/>
  <c r="AW51"/>
  <c r="AV51"/>
  <c r="AU51"/>
  <c r="AT51"/>
  <c r="AS51"/>
  <c r="AR51"/>
  <c r="AP51"/>
  <c r="AO51"/>
  <c r="AN51"/>
  <c r="AM51"/>
  <c r="AL51"/>
  <c r="AK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D49"/>
  <c r="AX48"/>
  <c r="AW48"/>
  <c r="AV48"/>
  <c r="AU48"/>
  <c r="AT48"/>
  <c r="AS48"/>
  <c r="AR48"/>
  <c r="AO48"/>
  <c r="AN48"/>
  <c r="AM48"/>
  <c r="AL48"/>
  <c r="AK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D46"/>
  <c r="AX45"/>
  <c r="AW45"/>
  <c r="AV45"/>
  <c r="AU45"/>
  <c r="AT45"/>
  <c r="AS45"/>
  <c r="AR45"/>
  <c r="AO45"/>
  <c r="AN45"/>
  <c r="AM45"/>
  <c r="AL45"/>
  <c r="AK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H45"/>
  <c r="D43"/>
  <c r="AX42"/>
  <c r="AW42"/>
  <c r="AV42"/>
  <c r="AU42"/>
  <c r="AT42"/>
  <c r="AS42"/>
  <c r="AR42"/>
  <c r="AO42"/>
  <c r="AN42"/>
  <c r="AM42"/>
  <c r="AL42"/>
  <c r="AK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H42"/>
  <c r="AX39"/>
  <c r="AW39"/>
  <c r="AV39"/>
  <c r="AU39"/>
  <c r="AT39"/>
  <c r="AS39"/>
  <c r="AR39"/>
  <c r="AP39"/>
  <c r="AO39"/>
  <c r="AN39"/>
  <c r="AM39"/>
  <c r="AL39"/>
  <c r="AK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AX33"/>
  <c r="AW33"/>
  <c r="AV33"/>
  <c r="AU33"/>
  <c r="AT33"/>
  <c r="AS33"/>
  <c r="AR33"/>
  <c r="AO33"/>
  <c r="AN33"/>
  <c r="AM33"/>
  <c r="AL33"/>
  <c r="AK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H33"/>
  <c r="D31"/>
  <c r="AX30"/>
  <c r="AW30"/>
  <c r="AV30"/>
  <c r="AU30"/>
  <c r="AT30"/>
  <c r="AS30"/>
  <c r="AR30"/>
  <c r="AO30"/>
  <c r="AN30"/>
  <c r="AM30"/>
  <c r="AL30"/>
  <c r="AK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H30"/>
  <c r="D28"/>
  <c r="AX27"/>
  <c r="AW27"/>
  <c r="AV27"/>
  <c r="AU27"/>
  <c r="AT27"/>
  <c r="AS27"/>
  <c r="AR27"/>
  <c r="AP27"/>
  <c r="AO27"/>
  <c r="AN27"/>
  <c r="AM27"/>
  <c r="AL27"/>
  <c r="AK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H27"/>
  <c r="D25"/>
  <c r="AX24"/>
  <c r="AW24"/>
  <c r="AV24"/>
  <c r="AU24"/>
  <c r="AT24"/>
  <c r="AS24"/>
  <c r="AR24"/>
  <c r="AO24"/>
  <c r="AN24"/>
  <c r="AM24"/>
  <c r="AL24"/>
  <c r="AK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H24"/>
  <c r="D22"/>
  <c r="AX21"/>
  <c r="AW21"/>
  <c r="AV21"/>
  <c r="AU21"/>
  <c r="AT21"/>
  <c r="AS21"/>
  <c r="AR21"/>
  <c r="AP21"/>
  <c r="AO21"/>
  <c r="AN21"/>
  <c r="AM21"/>
  <c r="AL21"/>
  <c r="AK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H21"/>
  <c r="D19"/>
  <c r="AX18"/>
  <c r="AW18"/>
  <c r="AV18"/>
  <c r="AU18"/>
  <c r="AT18"/>
  <c r="AS18"/>
  <c r="AR18"/>
  <c r="AP18"/>
  <c r="AO18"/>
  <c r="AN18"/>
  <c r="AM18"/>
  <c r="AL18"/>
  <c r="AK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H18"/>
  <c r="D16"/>
  <c r="AX15"/>
  <c r="AW15"/>
  <c r="AV15"/>
  <c r="AU15"/>
  <c r="AT15"/>
  <c r="AS15"/>
  <c r="AR15"/>
  <c r="AO15"/>
  <c r="AN15"/>
  <c r="AM15"/>
  <c r="AL15"/>
  <c r="AK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H15"/>
  <c r="D13"/>
  <c r="AX12"/>
  <c r="AW12"/>
  <c r="AV12"/>
  <c r="AU12"/>
  <c r="AT12"/>
  <c r="AS12"/>
  <c r="AR12"/>
  <c r="AQ12"/>
  <c r="AP12"/>
  <c r="AO12"/>
  <c r="AN12"/>
  <c r="AM12"/>
  <c r="AL12"/>
  <c r="AK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B4"/>
  <c r="B3"/>
  <c r="I51" i="2"/>
  <c r="I50"/>
  <c r="K49"/>
  <c r="I49"/>
  <c r="I48"/>
  <c r="K47"/>
  <c r="I47"/>
  <c r="I46"/>
  <c r="I45"/>
  <c r="I44"/>
  <c r="K43"/>
  <c r="I43"/>
  <c r="K42"/>
  <c r="I42"/>
  <c r="I41"/>
  <c r="I40"/>
  <c r="K39"/>
  <c r="I39"/>
  <c r="I38"/>
  <c r="K37"/>
  <c r="I37"/>
  <c r="K36"/>
  <c r="I36"/>
  <c r="I35"/>
  <c r="K34"/>
  <c r="I34"/>
  <c r="K33"/>
  <c r="I33"/>
  <c r="I32"/>
  <c r="K31"/>
  <c r="I31"/>
  <c r="I30"/>
  <c r="I29"/>
  <c r="I28"/>
  <c r="I27"/>
  <c r="I26"/>
  <c r="I25"/>
  <c r="I24"/>
  <c r="I23"/>
  <c r="I22"/>
  <c r="K21"/>
  <c r="I21"/>
  <c r="I20"/>
  <c r="I19"/>
  <c r="I18"/>
  <c r="K17"/>
  <c r="I17"/>
  <c r="I16"/>
  <c r="I15"/>
  <c r="I14"/>
  <c r="I13"/>
  <c r="I12"/>
  <c r="I11"/>
  <c r="I10"/>
  <c r="M9"/>
  <c r="K9"/>
  <c r="I9"/>
  <c r="B4"/>
  <c r="B3"/>
  <c r="J39" i="1"/>
  <c r="J37"/>
  <c r="J36"/>
  <c r="J35"/>
  <c r="J33"/>
  <c r="J32"/>
  <c r="J31"/>
  <c r="J30"/>
  <c r="J29"/>
  <c r="H29"/>
  <c r="J28"/>
  <c r="J27"/>
  <c r="J26"/>
  <c r="H26"/>
  <c r="J25"/>
  <c r="J24"/>
  <c r="J22"/>
  <c r="J21"/>
  <c r="J20"/>
  <c r="J19"/>
  <c r="J18"/>
  <c r="J17"/>
  <c r="J16"/>
  <c r="J15"/>
  <c r="J14"/>
  <c r="J13"/>
  <c r="J12"/>
  <c r="J11"/>
  <c r="J10"/>
  <c r="J9"/>
  <c r="J8"/>
  <c r="J7"/>
  <c r="L91" i="4" l="1"/>
  <c r="K93"/>
  <c r="I55" i="2"/>
  <c r="I56"/>
  <c r="I53"/>
  <c r="I57"/>
  <c r="I54"/>
  <c r="L92" i="4" l="1"/>
  <c r="L90"/>
  <c r="L88"/>
  <c r="L93" s="1"/>
  <c r="L89"/>
  <c r="I58" i="2"/>
  <c r="J56" l="1"/>
  <c r="J55"/>
  <c r="J54"/>
  <c r="J57"/>
  <c r="J53"/>
  <c r="J58" l="1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rFont val="Tahoma"/>
            <charset val="134"/>
          </rPr>
          <t xml:space="preserve">Megan :
</t>
        </r>
        <r>
          <rPr>
            <b/>
            <sz val="8"/>
            <rFont val="Tahoma"/>
            <charset val="134"/>
          </rPr>
          <t>Isian hasil dari penjumlahan"ada" pada  cell G20 - G22</t>
        </r>
        <r>
          <rPr>
            <sz val="8"/>
            <rFont val="Tahoma"/>
            <charset val="134"/>
          </rPr>
          <t xml:space="preserve">
</t>
        </r>
      </text>
    </comment>
    <comment ref="G34" authorId="0">
      <text>
        <r>
          <rPr>
            <b/>
            <sz val="8"/>
            <rFont val="Tahoma"/>
            <charset val="134"/>
          </rPr>
          <t xml:space="preserve">Megan :
</t>
        </r>
        <r>
          <rPr>
            <b/>
            <sz val="8"/>
            <rFont val="Tahoma"/>
            <charset val="134"/>
          </rPr>
          <t>Isian hasil dari penjumlahan"ada" pada  cell G20 - G22</t>
        </r>
        <r>
          <rPr>
            <sz val="8"/>
            <rFont val="Tahoma"/>
            <charset val="134"/>
          </rPr>
          <t xml:space="preserve">
</t>
        </r>
      </text>
    </comment>
    <comment ref="G61" authorId="0">
      <text>
        <r>
          <rPr>
            <b/>
            <sz val="8"/>
            <rFont val="Tahoma"/>
            <charset val="134"/>
          </rPr>
          <t xml:space="preserve">Megan :
</t>
        </r>
        <r>
          <rPr>
            <b/>
            <sz val="8"/>
            <rFont val="Tahoma"/>
            <charset val="134"/>
          </rPr>
          <t>Isian hasil dari penjumlahan"ada" pada  cell G20 - G22</t>
        </r>
        <r>
          <rPr>
            <sz val="8"/>
            <rFont val="Tahoma"/>
            <charset val="134"/>
          </rPr>
          <t xml:space="preserve">
</t>
        </r>
      </text>
    </comment>
    <comment ref="G73" authorId="0">
      <text>
        <r>
          <rPr>
            <b/>
            <sz val="8"/>
            <rFont val="Tahoma"/>
            <charset val="134"/>
          </rPr>
          <t xml:space="preserve">Megan :
</t>
        </r>
        <r>
          <rPr>
            <b/>
            <sz val="8"/>
            <rFont val="Tahoma"/>
            <charset val="134"/>
          </rPr>
          <t>Isian hasil dari penjumlahan"ada" pada  cell G20 - G22</t>
        </r>
        <r>
          <rPr>
            <sz val="8"/>
            <rFont val="Tahoma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<sst xmlns="http://schemas.openxmlformats.org/spreadsheetml/2006/main" count="956" uniqueCount="449">
  <si>
    <t>SKOR DAN PRESTASI EKPPD</t>
  </si>
  <si>
    <t>KABUPATEN DHARMASRAYA</t>
  </si>
  <si>
    <t>PROVINSI SUMATERA BARAT</t>
  </si>
  <si>
    <t>URAIAN</t>
  </si>
  <si>
    <t>Bobot</t>
  </si>
  <si>
    <t>Skor</t>
  </si>
  <si>
    <t>Prestasi</t>
  </si>
  <si>
    <t>Indeks Hasil EKPPD</t>
  </si>
  <si>
    <t>A</t>
  </si>
  <si>
    <t>Capaian Kinerja</t>
  </si>
  <si>
    <t>Tataran Pengambil Kebijakan</t>
  </si>
  <si>
    <t>a</t>
  </si>
  <si>
    <t xml:space="preserve">Ketentraman dan Ketertiban Umum Daerah
</t>
  </si>
  <si>
    <t>b</t>
  </si>
  <si>
    <t xml:space="preserve">Keselarasan dan Efektivitas Hubungan Antara Pemda dan Pemerintah, Serta Antar Pemda Dalam Rangka Pengembangan Otda
</t>
  </si>
  <si>
    <t>c</t>
  </si>
  <si>
    <t>Keselarasan Antara Kebijakan Pemda dengan Kebijakan Pemerintah</t>
  </si>
  <si>
    <t>d</t>
  </si>
  <si>
    <t>Efektivitas Hubungan Antara Pemda dan DPRD</t>
  </si>
  <si>
    <t>e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</si>
  <si>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</si>
  <si>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</si>
  <si>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</si>
  <si>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</si>
  <si>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</si>
  <si>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</si>
  <si>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</si>
  <si>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</si>
  <si>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</si>
  <si>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</si>
  <si>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</si>
  <si>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</si>
  <si>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</si>
  <si>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</si>
  <si>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</si>
  <si>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</si>
  <si>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</si>
  <si>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</si>
  <si>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Administrasi Umum</t>
  </si>
  <si>
    <t>1)</t>
  </si>
  <si>
    <t>Kebijakan Teknis Penyelenggaraan Urusan Pemerintahan</t>
  </si>
  <si>
    <t>2)</t>
  </si>
  <si>
    <t>Ketaatan Thd Peraturan / UU</t>
  </si>
  <si>
    <t>7,5%</t>
  </si>
  <si>
    <t>3)</t>
  </si>
  <si>
    <t xml:space="preserve">Penataan Kelembagaan </t>
  </si>
  <si>
    <t>4)</t>
  </si>
  <si>
    <t xml:space="preserve">Pengelolaan Kepegawaian </t>
  </si>
  <si>
    <t>5)</t>
  </si>
  <si>
    <t xml:space="preserve">Perencanaan Pembangunan </t>
  </si>
  <si>
    <t>17,5%</t>
  </si>
  <si>
    <t>6)</t>
  </si>
  <si>
    <t xml:space="preserve">Pengelolaan Keuangan </t>
  </si>
  <si>
    <t>7)</t>
  </si>
  <si>
    <t xml:space="preserve">Pengelolaan Barang Milik </t>
  </si>
  <si>
    <t>12,5%</t>
  </si>
  <si>
    <t>8)</t>
  </si>
  <si>
    <t>Pemberian Fasilitasi Terhadap Partisipasi Masyarakat</t>
  </si>
  <si>
    <t>Urusan Pemerintahan</t>
  </si>
  <si>
    <t>Urusan Wajib</t>
  </si>
  <si>
    <t>Urusan Pilihan</t>
  </si>
  <si>
    <t>B</t>
  </si>
  <si>
    <t>Kesesuaian Materi</t>
  </si>
  <si>
    <t>Keterangan :</t>
  </si>
  <si>
    <t>ST = Sangat Tinggi</t>
  </si>
  <si>
    <t>T= Tinggi</t>
  </si>
  <si>
    <t>S= Sedang</t>
  </si>
  <si>
    <t>R= Rendah</t>
  </si>
  <si>
    <t>Cara Pengisian:</t>
  </si>
  <si>
    <t>Kolom I dan J  = Di Copy Paste Spesial Value dari Template Gabungan Rekap Skor (Skor dan Prestasi per IKK)</t>
  </si>
  <si>
    <t>CAPAIAN KINERJA ASPEK PENGAMBIL KEBIJAKAN</t>
  </si>
  <si>
    <t>No</t>
  </si>
  <si>
    <t>ASPEK</t>
  </si>
  <si>
    <t>IKK</t>
  </si>
  <si>
    <t>SATUAN</t>
  </si>
  <si>
    <t>CAPAIAN KINERJA</t>
  </si>
  <si>
    <t xml:space="preserve"> PER IKK</t>
  </si>
  <si>
    <t>PER ASPEK</t>
  </si>
  <si>
    <t>ASPEK PENGAMBIL KEBIJAKAN</t>
  </si>
  <si>
    <t>SKOR</t>
  </si>
  <si>
    <t>PRESTASI</t>
  </si>
  <si>
    <t>KETENTRAMAN DAN KETERTIBAN UMUM DAERAH</t>
  </si>
  <si>
    <t xml:space="preserve">Keberadaan PERDA IMB </t>
  </si>
  <si>
    <t>ada/tidak</t>
  </si>
  <si>
    <t>ada</t>
  </si>
  <si>
    <t xml:space="preserve">Rasio rumah ber-IMB </t>
  </si>
  <si>
    <t>%</t>
  </si>
  <si>
    <t>Keberadaan PERDA RTRW</t>
  </si>
  <si>
    <t>Pengurusan KTP</t>
  </si>
  <si>
    <t xml:space="preserve">Biaya KTP </t>
  </si>
  <si>
    <t>Rp/Ktp</t>
  </si>
  <si>
    <t>Rasio personil SatpoL PP terhadap jumlah penduduk</t>
  </si>
  <si>
    <t>Rasio</t>
  </si>
  <si>
    <t>Delet salah satu waktu copykan No.10</t>
  </si>
  <si>
    <t>Keberadaan Perda  tentang PKL dan PSK</t>
  </si>
  <si>
    <t>tidak</t>
  </si>
  <si>
    <t xml:space="preserve">No. 10 = di Isian ada 10a, dan 10b kemudian digabung jadi 10, </t>
  </si>
  <si>
    <t>Keberadaan peraturan tentang kebersihan ibukota kabupaten</t>
  </si>
  <si>
    <t>selanjutnya gabungkan No.10a + 10b = pilih jwaban spt. 2 tepat atau 2tidak tepat atau 1tepat</t>
  </si>
  <si>
    <t xml:space="preserve">KESELARASAN DAN EFEKTIVITAS HUBUNGAN ANTARA
PEMDA DAN PEMERINTAH, 
SERTA
ANTAR PEMDA
DALAM RANGKA PENGEMBANGAN OTDA
</t>
  </si>
  <si>
    <t>Ketepatan waktu penyampaian LPPD berdasarkan PP Nomor 3 tahun 2007</t>
  </si>
  <si>
    <t>tepat/tidak</t>
  </si>
  <si>
    <t>Tepat</t>
  </si>
  <si>
    <t>Ketepatan waktu penyampaian Laporan keuangan  dan kinerja berdasarkan PP 8/2006</t>
  </si>
  <si>
    <t>2 Tepat</t>
  </si>
  <si>
    <t>Jumlah urusan yang sudah diterapkan SPM-nya berdasarkan pedoman yang diterbitkan oleh Pemerintah</t>
  </si>
  <si>
    <t>Jumlah urusan wajib</t>
  </si>
  <si>
    <t>Kerjasama dengan daerah lain</t>
  </si>
  <si>
    <t>Jumlah Mou</t>
  </si>
  <si>
    <t>KESELARASAN ANTARA KEBIJAKAN PEMDA DENGAN KEBIJAKAN PEMERINTAH</t>
  </si>
  <si>
    <t xml:space="preserve">Kesesuaian prioritas pembangunan </t>
  </si>
  <si>
    <t>Urusan wajib yang diselenggarakan daerah</t>
  </si>
  <si>
    <t>Waktu penetapan  PERDA  APBD 2016</t>
  </si>
  <si>
    <t>Tidak</t>
  </si>
  <si>
    <t>Keberadaan Perda tentang pengelolaan keuangan daerah berdasarkan PP 58/2005</t>
  </si>
  <si>
    <t xml:space="preserve">Belanja untuk pelayanan dasar </t>
  </si>
  <si>
    <t>Belanja untuk urusan pendidikan dan kesehatan</t>
  </si>
  <si>
    <t>Keberadaan Perda tentang Standar Pelayanan Publik sesuai dengan peraturan perundang-undangan</t>
  </si>
  <si>
    <t>Rasio PNS terhadap penduduk</t>
  </si>
  <si>
    <t>Sistem informasi kepegawaian</t>
  </si>
  <si>
    <t>Kesesuaian SKPD berdasarkan PP Nomor 41 Tahun 2007</t>
  </si>
  <si>
    <t>Unit</t>
  </si>
  <si>
    <t>EFEKTIVITAS HUBUNGAN ANTARA PEMDA DAN DPRD</t>
  </si>
  <si>
    <t>Jumlah Perda Tahun 2016</t>
  </si>
  <si>
    <t>Perda</t>
  </si>
  <si>
    <t>Jumlah Raperda yang disetujui DPRD tahun 2016</t>
  </si>
  <si>
    <t>EFEKTIVITAS PROSES PENGAMBILAN KEPUTUSAN OLEH DPRD BESERTA TINDAK LANJUT PELAKSANAAN KEPUTUSAN</t>
  </si>
  <si>
    <t>Keputusan DPRD yang  ditindaklanjuti oleh Pemda</t>
  </si>
  <si>
    <t>EFEKTIVITAS PROSES PENGAMBILAN KEPUTUSAN OLEH KDH BESERTA TINDAK LANJUT PELAKSANAAN KEPUTUSAN</t>
  </si>
  <si>
    <t>Keputusan Bupati/Walikota yang  ditindaklanjuti</t>
  </si>
  <si>
    <t>Peraturan Bupati/Walikota yang  ditindaklanjuti</t>
  </si>
  <si>
    <t>KETAATAN PELAKSANAAN PENYELENGGARAAN PEMERINTAHAN DAERAH PADA PERATURAN PERUNDANG-UNDANGAN</t>
  </si>
  <si>
    <t>Jumlah PERDA yang dibatalkan</t>
  </si>
  <si>
    <t>INTENSITAS DAN EFEKTIVITAS PROSES KONSULTASI PUBLIK ANTARA PEMDA DAN  MASYARAKAT ATAS PENETAPAN KEBIJAKAN PUBLIK YANG STRATEGIS DAN RELEVAN UNTUK DAERAH</t>
  </si>
  <si>
    <t>Keberadaan PERDA/Perbup/Perwakot tentang konsultasi publik</t>
  </si>
  <si>
    <t>Adanya media informasi pemda yang dapat diakses oleh publik (website Kabupaten, pos, bag/biro humas, leaflet/brosur)</t>
  </si>
  <si>
    <t>TRANSPARANSI DALAM PEMANFAATAN ALOKASI PENCAIRAN DAN PENYERAPAN DAU, DAK, DAN BAGI HASIL</t>
  </si>
  <si>
    <t>Dana perimbangan yang terserap dibanding yang direncanakan</t>
  </si>
  <si>
    <t xml:space="preserve">Belanja Publik terhadap DAU </t>
  </si>
  <si>
    <t>Belanja Publik   terhadap total APBD</t>
  </si>
  <si>
    <t>INTENSITAS, EFEKTIVITAS DAN TRANSPARANSI PEMUNGUTAN SUMBER-SUMBER PAD DAN PINJAMAN / OBLIGASI DAERAH</t>
  </si>
  <si>
    <t>Besaran PAD terhadap seluruh pendapatan dlm APBD</t>
  </si>
  <si>
    <t>EFEKTIVITAS PERENCANAAN, PENYUSUNAN, PELAKSANAAN TATA USAHA, PERTANGGUNG JAWABAN DAN  PENGAWASAN APBD</t>
  </si>
  <si>
    <t>Opini BPK terhadap LapKeu Daerah</t>
  </si>
  <si>
    <t>opini</t>
  </si>
  <si>
    <t>2 WTP</t>
  </si>
  <si>
    <t>Rasio SILPA terhadap total pendapatan</t>
  </si>
  <si>
    <t>Realisasi belanja terhadap anggaran belanja</t>
  </si>
  <si>
    <t>Temuan BPK RI yang ditindaklanjuti</t>
  </si>
  <si>
    <t>PENGELOLAAN POTENSI DAERAH</t>
  </si>
  <si>
    <t xml:space="preserve">Realisasi PAD 2014 terhadap potensi PAD  </t>
  </si>
  <si>
    <t>Peningkatan PAD</t>
  </si>
  <si>
    <t>TEROBOSAN INOVASI BARU</t>
  </si>
  <si>
    <t>Penghargaan dari pemerintah yang diterima oleh pemda dalam tahun 2016</t>
  </si>
  <si>
    <t>penghargaan</t>
  </si>
  <si>
    <t>Keberadaan E-procurement</t>
  </si>
  <si>
    <t>Jumlah persetujuan investasi</t>
  </si>
  <si>
    <t>ijin</t>
  </si>
  <si>
    <t>ST</t>
  </si>
  <si>
    <t xml:space="preserve">T </t>
  </si>
  <si>
    <t>S</t>
  </si>
  <si>
    <t>R</t>
  </si>
  <si>
    <t>TDI</t>
  </si>
  <si>
    <t>Jumlah</t>
  </si>
  <si>
    <t>TDI  = Tidak diisi dalam LPPD</t>
  </si>
  <si>
    <t>Kolom G = Di Copy Template Gabungan PA1 atau Individu</t>
  </si>
  <si>
    <t>Kolom H = Di Copy Paste Spesial Value dari Template Gabungan PA3</t>
  </si>
  <si>
    <t>Kolom J, L = Di Copy Paste Spesial Value dari Template Gabungan Skor Akhir</t>
  </si>
  <si>
    <t>CAPAIAN KINERJA ASPEK PELAKSANA KEBIJAKAN - ADMINISTRASI UMUM</t>
  </si>
  <si>
    <t>Satuan</t>
  </si>
  <si>
    <t>SKOR DAN PRESTASI PER ASPEK</t>
  </si>
  <si>
    <t>SKOR DAN PRESTASI  ASPEK UMUM</t>
  </si>
  <si>
    <t>Jumlah Prestasi Per IKK</t>
  </si>
  <si>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</si>
  <si>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</si>
  <si>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</si>
  <si>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</si>
  <si>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</si>
  <si>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</si>
  <si>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</si>
  <si>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Kepemudaan &amp; Olahraga</t>
  </si>
  <si>
    <t>Penanaman Modal</t>
  </si>
  <si>
    <t>Koperasi &amp; UKM</t>
  </si>
  <si>
    <t>Kependudukan &amp; Catatan Sipil</t>
  </si>
  <si>
    <t>Ketenagakerjaan</t>
  </si>
  <si>
    <t>Ketahanan Pangan</t>
  </si>
  <si>
    <t>Pemberdayaan Perempuan &amp; Perlindungan Anak</t>
  </si>
  <si>
    <t>KB &amp; KS</t>
  </si>
  <si>
    <t>Perhubungan</t>
  </si>
  <si>
    <t>Komunikasi &amp; Informatika</t>
  </si>
  <si>
    <t>Pertanahan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</si>
  <si>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</si>
  <si>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</si>
  <si>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</si>
  <si>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</si>
  <si>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</si>
  <si>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>Statistik</t>
  </si>
  <si>
    <t xml:space="preserve">Kearsipan </t>
  </si>
  <si>
    <t>Perpustakaan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</si>
  <si>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</si>
  <si>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</si>
  <si>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</si>
  <si>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</si>
  <si>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</si>
  <si>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</si>
  <si>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</si>
  <si>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</si>
  <si>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T</t>
  </si>
  <si>
    <t>BUP</t>
  </si>
  <si>
    <t>JUMLAH</t>
  </si>
  <si>
    <t>KEBIJAKAN TEKNIS PENYELENGGARA</t>
  </si>
  <si>
    <t>Rasio jumlah Program Nasional yang dilaksanakan oleh SKPD</t>
  </si>
  <si>
    <t>Keberadaan Standard Operating Procedure (SOP)</t>
  </si>
  <si>
    <t>….SOP</t>
  </si>
  <si>
    <t>KETAATAN THD PERATURAN / UU</t>
  </si>
  <si>
    <t>PERDA  pelaksanaan yang ada terhadap PERDA yang harus dilaksanakan menurut PERMEN</t>
  </si>
  <si>
    <t xml:space="preserve">PENATAAN KELEMBAGAAN </t>
  </si>
  <si>
    <t>Struktur jabatan dan eselonering yang terisi</t>
  </si>
  <si>
    <t>Keberadaan jabatan fungsional dalam struktur organisasi SKPD</t>
  </si>
  <si>
    <t>Ada atau Tidak</t>
  </si>
  <si>
    <t xml:space="preserve">PENGELOLAAN KEPEGAWAIAN </t>
  </si>
  <si>
    <t>Rasio PNS SKPD terhadap PNS Kabupaten/Kota</t>
  </si>
  <si>
    <t xml:space="preserve">Pejabat yang telah memenuhi persyaratan pendidikan pelatihan kepemimpinan </t>
  </si>
  <si>
    <t>Pejabat yang telah memenuhi persyaratan kepangkatan</t>
  </si>
  <si>
    <t xml:space="preserve">PERENCANAAN PEMBANGUNAN </t>
  </si>
  <si>
    <t xml:space="preserve">Keberadaan dokumen perencanaan pembangunan di SKPD </t>
  </si>
  <si>
    <t>Jumlah dokumen perencanaan</t>
  </si>
  <si>
    <t>-RENSTRA-SKPD</t>
  </si>
  <si>
    <t>Ada atau tidak</t>
  </si>
  <si>
    <t>-RENJA-SKPD</t>
  </si>
  <si>
    <t xml:space="preserve">-RKA-SKPD </t>
  </si>
  <si>
    <t xml:space="preserve">Jumlah Program RKPD yang  diakomodir dalam RENJA SKPD </t>
  </si>
  <si>
    <t>Jumlah Program RENJA SKPD yang diakomodir dalam RKA SKPD</t>
  </si>
  <si>
    <t>Jumlah Program RKA SKPD yang diakomodir dalam DPA SKPD</t>
  </si>
  <si>
    <t>6</t>
  </si>
  <si>
    <t>Laporan keuangan SKPD</t>
  </si>
  <si>
    <t>Anggaran SKPD terhadap total belanja APBD</t>
  </si>
  <si>
    <t>Belanja modal terhadap total belanja SKPD</t>
  </si>
  <si>
    <t>Total Belanja pemeliharaan dari total belanja barang dan jasa</t>
  </si>
  <si>
    <t>Total Belanja pemeliharaan dari total belanja SKPD</t>
  </si>
  <si>
    <t>Keberadaan laporan keuangan SKPD (Neraca, LRA,Calk)</t>
  </si>
  <si>
    <t>Kelengkapan LK SKPD</t>
  </si>
  <si>
    <t>- Neraca</t>
  </si>
  <si>
    <t>- LRA</t>
  </si>
  <si>
    <t xml:space="preserve"> - CALk</t>
  </si>
  <si>
    <t>7</t>
  </si>
  <si>
    <t xml:space="preserve">PENGELOLAAN BARANG MILIK </t>
  </si>
  <si>
    <t xml:space="preserve">Keberadaan inventarisasi barang atau asset SKPD </t>
  </si>
  <si>
    <t>Jumlah aset yang tidak digunakan oleh SKPD</t>
  </si>
  <si>
    <t>Rp</t>
  </si>
  <si>
    <t>8</t>
  </si>
  <si>
    <t>PEMBERIAN FASILITASI TERHADAP PARTISIPASI MASYARAKAT</t>
  </si>
  <si>
    <t>Jumlah fasilitas / prasarana informasi :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</si>
  <si>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</si>
  <si>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</si>
  <si>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</si>
  <si>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</si>
  <si>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</si>
  <si>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</si>
  <si>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Keberadaan Survey Kepuasan Masyarakat</t>
  </si>
  <si>
    <t>= Sedang</t>
  </si>
  <si>
    <t>Persentase</t>
  </si>
  <si>
    <t xml:space="preserve">ST </t>
  </si>
  <si>
    <t>= Sangat Tinggi</t>
  </si>
  <si>
    <t>= Rendah</t>
  </si>
  <si>
    <t>= Tinggi</t>
  </si>
  <si>
    <t xml:space="preserve">= Tidak diisi 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</si>
  <si>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</si>
  <si>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</si>
  <si>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</si>
  <si>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CAPAIAN KINERJA ASPEK PELAKSANA KEBIJAKAN - URUSAN WAJIB</t>
  </si>
  <si>
    <t>NO</t>
  </si>
  <si>
    <t>URUSAN</t>
  </si>
  <si>
    <t>PER URUSAN</t>
  </si>
  <si>
    <t>URUSAN WAJIB/PILIHAN</t>
  </si>
  <si>
    <t>URUSAN WAJIB</t>
  </si>
  <si>
    <t xml:space="preserve">Pendidikan 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</si>
  <si>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</si>
  <si>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</si>
  <si>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</si>
  <si>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</si>
  <si>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</si>
  <si>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</si>
  <si>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</si>
  <si>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</si>
  <si>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</si>
  <si>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</si>
  <si>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</si>
  <si>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</si>
  <si>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</si>
  <si>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</si>
  <si>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 xml:space="preserve">Kesehatan </t>
  </si>
  <si>
    <t>Cakupan komplikasi kebidanan yang ditangani</t>
  </si>
  <si>
    <t>Cakupan pertolongan persalinan oleh tenaga kesehatan yang memiliki kompetensi kebidanan</t>
  </si>
  <si>
    <t>Cakupan Desa/kelurahan Universal Child Immunization (UCI)</t>
  </si>
  <si>
    <t>Cakupan Balita Gizi Buruk mendapat perawatan</t>
  </si>
  <si>
    <t>Cakupan penemuan dan penanganan penderita penyakit TBC BTA</t>
  </si>
  <si>
    <t>Cakupan penemuan dan penanganan penderita penyakit DBD</t>
  </si>
  <si>
    <t>Cakupan pelayanan kesehatan rujukan pasien masyarakat miskin</t>
  </si>
  <si>
    <t xml:space="preserve">Cakupan kunjungan bayi </t>
  </si>
  <si>
    <t xml:space="preserve">Lingkungan Hidup </t>
  </si>
  <si>
    <t>Penanganan sampah</t>
  </si>
  <si>
    <t>Cakupan pengawasan terhadap pelaksanaan amdal.</t>
  </si>
  <si>
    <t>Tempat pembuangan sampah (TPS) per 1000 penduduk</t>
  </si>
  <si>
    <t>per 1000</t>
  </si>
  <si>
    <t xml:space="preserve">Penegakan hukum lingkungan </t>
  </si>
  <si>
    <t xml:space="preserve">Pekerjaan Umum </t>
  </si>
  <si>
    <t>Panjang jalan kabupaten dalam kondisi baik    </t>
  </si>
  <si>
    <t>Luas irigasi Kabupaten dalam kondisi baik</t>
  </si>
  <si>
    <t>Rumah Tangga ber Sanitasi</t>
  </si>
  <si>
    <t>Kawasan Kumuh</t>
  </si>
  <si>
    <t xml:space="preserve">Tata Ruang </t>
  </si>
  <si>
    <t>Ruang terbuka hijau per satuan luas wilayah ber HPL/HGB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</si>
  <si>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</si>
  <si>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</si>
  <si>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</si>
  <si>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Penjabaran Program RPJMD kedalam RKPD</t>
  </si>
  <si>
    <t xml:space="preserve">Perumahan </t>
  </si>
  <si>
    <t>Rumah tangga pengguna air bersih</t>
  </si>
  <si>
    <t>Lingkungan pemukiman kumuh</t>
  </si>
  <si>
    <t>Rumah layak huni</t>
  </si>
  <si>
    <t xml:space="preserve">Kepemudaan &amp; Olahraga </t>
  </si>
  <si>
    <t xml:space="preserve">Gelanggang / balai remaja (selain milik swasta) </t>
  </si>
  <si>
    <t xml:space="preserve">Lapangan olahraga </t>
  </si>
  <si>
    <t xml:space="preserve">Penanaman Modal </t>
  </si>
  <si>
    <t>Kenaikan/penurunan Nilai Realisasi PMDN (milyar rupiah)</t>
  </si>
  <si>
    <t xml:space="preserve">Koperasi &amp; UKM </t>
  </si>
  <si>
    <t xml:space="preserve">Koperasi aktif  </t>
  </si>
  <si>
    <t xml:space="preserve">Usaha Mikro dan Kecil </t>
  </si>
  <si>
    <t xml:space="preserve">Kependudukan &amp; Catatan Sipil </t>
  </si>
  <si>
    <t>Kepemilikan KTP</t>
  </si>
  <si>
    <t xml:space="preserve">Kepemilikan akta kelahiran </t>
  </si>
  <si>
    <t>Penerapan KTP Nasional berbasis NIK</t>
  </si>
  <si>
    <t>Sudah/ belum</t>
  </si>
  <si>
    <t>sudah</t>
  </si>
  <si>
    <t xml:space="preserve">Ketenagakerjaan </t>
  </si>
  <si>
    <t xml:space="preserve">Tingkat partisipasi angkatan kerja </t>
  </si>
  <si>
    <t>Pencari kerja yang ditempatkan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</si>
  <si>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</si>
  <si>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</si>
  <si>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</si>
  <si>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</si>
  <si>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>Partisipasi perempuan di lembaga pemerintah</t>
  </si>
  <si>
    <t>Angka melek huruf perempuan usia 15th keatas</t>
  </si>
  <si>
    <t>Partisipasi angkatan kerja perempuan</t>
  </si>
  <si>
    <t xml:space="preserve">KB &amp; KS </t>
  </si>
  <si>
    <t>Prevalensi peserta KB aktif</t>
  </si>
  <si>
    <t>Keluarga Pra Sejahtera dan Keluarga Sejahtera I</t>
  </si>
  <si>
    <t xml:space="preserve">Perhubungan </t>
  </si>
  <si>
    <t xml:space="preserve">Angkutan darat </t>
  </si>
  <si>
    <t>………...</t>
  </si>
  <si>
    <t xml:space="preserve">Komunikasi &amp; Informatika </t>
  </si>
  <si>
    <t>Web site milik pemerintah daerah</t>
  </si>
  <si>
    <t>Pameran/expo</t>
  </si>
  <si>
    <t>Kali</t>
  </si>
  <si>
    <t xml:space="preserve">Pertanahan </t>
  </si>
  <si>
    <t>Luas lahan bersertifikat</t>
  </si>
  <si>
    <t>Penyelesaian Kasus Tanah Negara</t>
  </si>
  <si>
    <t>Penyelesian Ijin Lokasi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</si>
  <si>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</si>
  <si>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</si>
  <si>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</si>
  <si>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</si>
  <si>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</si>
  <si>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Sistim Informasi Manajemen Pemda</t>
  </si>
  <si>
    <t>Buah</t>
  </si>
  <si>
    <t>Indeks Kepuasan Layanan Masyarakat</t>
  </si>
  <si>
    <t xml:space="preserve">Pemberdayaan Masyarakat &amp; Desa </t>
  </si>
  <si>
    <t>PKK aktif</t>
  </si>
  <si>
    <t>Posyandu</t>
  </si>
  <si>
    <t xml:space="preserve">Sosial </t>
  </si>
  <si>
    <t>Sarana sosial seperti panti asuhan, panti jompo dan panti rehabilitasi</t>
  </si>
  <si>
    <t>Penanganan penyandang masalah kesejahteraan sosial</t>
  </si>
  <si>
    <t>PMKS yg memperoleh bantuan sosial</t>
  </si>
  <si>
    <t xml:space="preserve">Budaya </t>
  </si>
  <si>
    <t>Penyelenggaraan festival seni dan budaya</t>
  </si>
  <si>
    <t>Sarana penyelenggaraan seni dan budaya</t>
  </si>
  <si>
    <t>Benda, Situs dan Kawasan Cagar Budaya yang dilestarikan</t>
  </si>
  <si>
    <t xml:space="preserve">Statistik </t>
  </si>
  <si>
    <t>Buku ”kabupaten dalam angka”</t>
  </si>
  <si>
    <t>Buku ”PDRB kabupaten”</t>
  </si>
  <si>
    <t>Penerapan pengelolaan arsip secara baku</t>
  </si>
  <si>
    <t>Kegiatan peningkatan SDM pengelola kearsipan</t>
  </si>
  <si>
    <t xml:space="preserve">Perpustakaan </t>
  </si>
  <si>
    <t>Koleksi buku yang tersedia di perpustakaan daerah</t>
  </si>
  <si>
    <t>Pengunjung perpustakaan</t>
  </si>
  <si>
    <t>BUP = Bukan urusan yang dipilih</t>
  </si>
  <si>
    <t>Kolom G = Di Copy dari Template Gabungan SPM1</t>
  </si>
  <si>
    <t>Kolom H = Di Copy Paste Spesial Value dari Template Gabungan SPM3</t>
  </si>
  <si>
    <t>Kolom J, L = Di Copy Paste Spesial Value dari Template Gabungan SPM4</t>
  </si>
  <si>
    <t>CAPAIAN KINERJA ASPEK PELAKSANA KEBIJAKAN - URUSAN PILIHAN</t>
  </si>
  <si>
    <t>URUSAN PILIHAN</t>
  </si>
  <si>
    <t xml:space="preserve">Kelautan &amp; perikanan </t>
  </si>
  <si>
    <t>Produksi perikanan</t>
  </si>
  <si>
    <t>Konsumsi ikan</t>
  </si>
  <si>
    <t xml:space="preserve">Pertanian </t>
  </si>
  <si>
    <t>Produktivitas padi atau bahan pangan utama lokal lainnya per hektar</t>
  </si>
  <si>
    <t>Kontribusi sektor pertanian terhadap PDRB</t>
  </si>
  <si>
    <t>Rehabilitasi hutan dan lahan kritis</t>
  </si>
  <si>
    <t>Kerusakan Kawasan Hutan</t>
  </si>
  <si>
    <t xml:space="preserve">Energi dan SDM </t>
  </si>
  <si>
    <t>Pertambangan tanpa ijin</t>
  </si>
  <si>
    <t>Kontribusi sektor pertambangan terhadap PDRB</t>
  </si>
  <si>
    <t xml:space="preserve">Pariwisata </t>
  </si>
  <si>
    <t>Kunjungan wisatawan</t>
  </si>
  <si>
    <t>Kontribusi sektor pariwisata terhadap PDRB</t>
  </si>
  <si>
    <t>Perindustrian</t>
  </si>
  <si>
    <t>Kontribusi sektor Industri terhadap PDRB</t>
  </si>
  <si>
    <t>Pertumbuhan Industri secara keseluruhan</t>
  </si>
  <si>
    <t xml:space="preserve">Perdagangan </t>
  </si>
  <si>
    <t>Kontribusi sektor Perdagangan terhadap PDRB</t>
  </si>
  <si>
    <t>Ekspor Bersih Perdagangan</t>
  </si>
  <si>
    <t>US $</t>
  </si>
  <si>
    <t xml:space="preserve">Transmigrasi </t>
  </si>
  <si>
    <t xml:space="preserve">Transmigran swakarsa </t>
  </si>
  <si>
    <t>Kolom G = Di Copy dari Template Individu</t>
  </si>
  <si>
    <t>Kolom H dan I = Di Copy Paste Spesial Value dari Template Gabungan SPM3 (Skor dan Prestasi per IKK)</t>
  </si>
  <si>
    <t>Kolom J, K= Di Copy Paste Spesial Value dari Template Gabungan SPM4 (Skor dan Prestasi per Urusan)</t>
  </si>
  <si>
    <t>Kolom L, M = Di Copy Paste Spesial Value dari Template Gabungan Rekap Skor (Skor dan Prestasi Urusan Pilihan)</t>
  </si>
  <si>
    <t>LKE INDIVIDU</t>
  </si>
  <si>
    <t xml:space="preserve">KESESUAIAN MATERI </t>
  </si>
  <si>
    <t>MATERI YANG DISAJIKAN</t>
  </si>
  <si>
    <t>BOBOT</t>
  </si>
  <si>
    <t>Kelengkapan Laporan</t>
  </si>
  <si>
    <t>Gambaran Umum Daerah</t>
  </si>
  <si>
    <t>RPJMD</t>
  </si>
  <si>
    <t>Urusan Desentralisasi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</si>
  <si>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</si>
  <si>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</si>
  <si>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</si>
  <si>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</si>
  <si>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</si>
  <si>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</si>
  <si>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</si>
  <si>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Tugas Pembantuan</t>
  </si>
  <si>
    <t>D</t>
  </si>
  <si>
    <t>Tugas Umum Pemerintahan</t>
  </si>
  <si>
    <t>JUMLAH I</t>
  </si>
  <si>
    <t>II</t>
  </si>
  <si>
    <t>Penyajian Indikator Kinerja Kunci (IKK)</t>
  </si>
  <si>
    <t>tdi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</si>
  <si>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</si>
  <si>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</si>
  <si>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</si>
  <si>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</si>
  <si>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</si>
  <si>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</si>
  <si>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Skor Kesesuaian Materi</t>
  </si>
  <si>
    <t>Kota (Dikurangi 1 IKK pada Lampiran III)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</si>
</sst>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6" formatCode="0.0000"/>
    <numFmt numFmtId="167" formatCode="0.000"/>
    <numFmt numFmtId="168" formatCode="_(* #,##0.000_);_(* \(#,##0.000\);_(* &quot;-&quot;_);_(@_)"/>
    <numFmt numFmtId="169" formatCode="_(* #,##0_);_(* \(#,##0\);_(* &quot;-&quot;??_);_(@_)"/>
    <numFmt numFmtId="170" formatCode="_(* #,##0.00_);_(* \(#,##0.00\);_(* &quot;-&quot;_);_(@_)"/>
  </numFmts>
  <fonts count="38">
    <font>
      <sz val="11"/>
      <color theme="1"/>
      <name val="Calibri"/>
      <charset val="1"/>
      <scheme val="minor"/>
    </font>
    <font>
      <sz val="11"/>
      <color indexed="8"/>
      <name val="Arial"/>
      <charset val="134"/>
    </font>
    <font>
      <sz val="11"/>
      <name val="Arial"/>
      <charset val="134"/>
    </font>
    <font>
      <sz val="10"/>
      <color indexed="8"/>
      <name val="Arial"/>
      <charset val="134"/>
    </font>
    <font>
      <b/>
      <sz val="12"/>
      <color indexed="8"/>
      <name val="Arial"/>
      <charset val="134"/>
    </font>
    <font>
      <b/>
      <sz val="12"/>
      <color indexed="10"/>
      <name val="Arial"/>
      <charset val="134"/>
    </font>
    <font>
      <b/>
      <i/>
      <sz val="11"/>
      <color indexed="8"/>
      <name val="Calibri"/>
      <charset val="134"/>
    </font>
    <font>
      <b/>
      <sz val="10"/>
      <color theme="1"/>
      <name val="Tahoma"/>
      <charset val="134"/>
    </font>
    <font>
      <sz val="10"/>
      <color theme="1"/>
      <name val="Tahoma"/>
      <charset val="134"/>
    </font>
    <font>
      <b/>
      <sz val="11"/>
      <color indexed="8"/>
      <name val="Calibri"/>
      <charset val="134"/>
    </font>
    <font>
      <b/>
      <i/>
      <sz val="11"/>
      <color theme="1"/>
      <name val="Calibri"/>
      <charset val="134"/>
      <scheme val="minor"/>
    </font>
    <font>
      <b/>
      <sz val="11"/>
      <name val="Arial"/>
      <charset val="134"/>
    </font>
    <font>
      <b/>
      <sz val="10"/>
      <color indexed="8"/>
      <name val="Arial"/>
      <charset val="134"/>
    </font>
    <font>
      <b/>
      <sz val="12"/>
      <name val="Arial"/>
      <charset val="134"/>
    </font>
    <font>
      <b/>
      <sz val="11"/>
      <color indexed="8"/>
      <name val="Arial"/>
      <charset val="134"/>
    </font>
    <font>
      <b/>
      <sz val="11"/>
      <color indexed="8"/>
      <name val="Arial Narrow"/>
      <charset val="134"/>
    </font>
    <font>
      <b/>
      <sz val="11"/>
      <name val="Arial Narrow"/>
      <charset val="134"/>
    </font>
    <font>
      <b/>
      <sz val="10"/>
      <name val="Arial"/>
      <charset val="134"/>
    </font>
    <font>
      <sz val="10"/>
      <name val="Arial"/>
      <charset val="134"/>
    </font>
    <font>
      <sz val="11"/>
      <name val="Calibri"/>
      <charset val="1"/>
    </font>
    <font>
      <sz val="11"/>
      <name val="Calibri"/>
      <charset val="1"/>
      <scheme val="minor"/>
    </font>
    <font>
      <sz val="11"/>
      <name val="Arial Narrow"/>
      <charset val="134"/>
    </font>
    <font>
      <b/>
      <sz val="10"/>
      <name val="Arial Narrow"/>
      <charset val="134"/>
    </font>
    <font>
      <b/>
      <sz val="10"/>
      <color indexed="10"/>
      <name val="Arial"/>
      <charset val="134"/>
    </font>
    <font>
      <i/>
      <sz val="10"/>
      <name val="Arial"/>
      <charset val="134"/>
    </font>
    <font>
      <b/>
      <sz val="9"/>
      <name val="Arial"/>
      <charset val="134"/>
    </font>
    <font>
      <sz val="9"/>
      <name val="Arial"/>
      <charset val="134"/>
    </font>
    <font>
      <sz val="9"/>
      <color indexed="8"/>
      <name val="Arial"/>
      <charset val="134"/>
    </font>
    <font>
      <sz val="11"/>
      <color indexed="8"/>
      <name val="Book Antiqua"/>
      <charset val="134"/>
    </font>
    <font>
      <sz val="9"/>
      <color indexed="8"/>
      <name val="Book Antiqua"/>
      <charset val="134"/>
    </font>
    <font>
      <sz val="9"/>
      <name val="Calibri"/>
      <charset val="1"/>
    </font>
    <font>
      <b/>
      <sz val="9"/>
      <color indexed="8"/>
      <name val="Arial"/>
      <charset val="134"/>
    </font>
    <font>
      <b/>
      <sz val="9"/>
      <color indexed="8"/>
      <name val="Calibri"/>
      <charset val="134"/>
    </font>
    <font>
      <sz val="12"/>
      <color indexed="8"/>
      <name val="Arial"/>
      <charset val="134"/>
    </font>
    <font>
      <sz val="11"/>
      <color indexed="8"/>
      <name val="Calibri"/>
      <charset val="1"/>
    </font>
    <font>
      <b/>
      <sz val="8"/>
      <name val="Tahoma"/>
      <charset val="134"/>
    </font>
    <font>
      <sz val="8"/>
      <name val="Tahoma"/>
      <charset val="134"/>
    </font>
    <font>
      <b/>
      <sz val="11"/>
      <color indexed="8"/>
      <name val="Calibri"/>
      <family val="2"/>
      <charset val="1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45066682943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511703848384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35">
    <xf numFmtId="0" fontId="0" fillId="0" borderId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4" fillId="0" borderId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0" fontId="34" fillId="0" borderId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0" fontId="18" fillId="0" borderId="0"/>
    <xf numFmtId="0" fontId="18" fillId="0" borderId="0"/>
    <xf numFmtId="9" fontId="34" fillId="0" borderId="0" applyFont="0" applyFill="0" applyBorder="0" applyAlignment="0" applyProtection="0"/>
  </cellStyleXfs>
  <cellXfs count="44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32" applyFont="1"/>
    <xf numFmtId="0" fontId="0" fillId="0" borderId="0" xfId="0" applyAlignment="1">
      <alignment horizontal="center"/>
    </xf>
    <xf numFmtId="0" fontId="5" fillId="0" borderId="0" xfId="32" applyFont="1" applyProtection="1">
      <protection locked="0"/>
    </xf>
    <xf numFmtId="0" fontId="5" fillId="0" borderId="0" xfId="32" applyFont="1"/>
    <xf numFmtId="0" fontId="5" fillId="0" borderId="0" xfId="32" applyFont="1" applyBorder="1" applyProtection="1">
      <protection locked="0"/>
    </xf>
    <xf numFmtId="0" fontId="5" fillId="0" borderId="0" xfId="32" applyFont="1" applyBorder="1"/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top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vertical="top"/>
    </xf>
    <xf numFmtId="0" fontId="6" fillId="0" borderId="1" xfId="0" applyFont="1" applyBorder="1"/>
    <xf numFmtId="9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top"/>
    </xf>
    <xf numFmtId="2" fontId="6" fillId="2" borderId="1" xfId="0" applyNumberFormat="1" applyFont="1" applyFill="1" applyBorder="1" applyAlignment="1">
      <alignment horizontal="center" vertical="top"/>
    </xf>
    <xf numFmtId="9" fontId="0" fillId="3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9" fontId="0" fillId="5" borderId="1" xfId="0" applyNumberForma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0" fontId="0" fillId="0" borderId="1" xfId="0" applyBorder="1"/>
    <xf numFmtId="0" fontId="7" fillId="0" borderId="1" xfId="0" applyFont="1" applyBorder="1"/>
    <xf numFmtId="10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8" fillId="0" borderId="1" xfId="0" applyFont="1" applyBorder="1"/>
    <xf numFmtId="10" fontId="6" fillId="7" borderId="1" xfId="0" applyNumberFormat="1" applyFont="1" applyFill="1" applyBorder="1" applyAlignment="1">
      <alignment horizontal="center"/>
    </xf>
    <xf numFmtId="0" fontId="6" fillId="8" borderId="1" xfId="0" applyFont="1" applyFill="1" applyBorder="1" applyAlignment="1" applyProtection="1">
      <alignment horizontal="center"/>
    </xf>
    <xf numFmtId="2" fontId="6" fillId="7" borderId="1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0" fillId="7" borderId="1" xfId="0" applyFill="1" applyBorder="1" applyAlignment="1">
      <alignment horizontal="center"/>
    </xf>
    <xf numFmtId="0" fontId="0" fillId="8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9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9" borderId="1" xfId="0" applyNumberFormat="1" applyFill="1" applyBorder="1" applyAlignment="1">
      <alignment horizontal="center"/>
    </xf>
    <xf numFmtId="0" fontId="0" fillId="4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10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/>
    </xf>
    <xf numFmtId="1" fontId="0" fillId="9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0" fontId="9" fillId="0" borderId="1" xfId="0" applyFont="1" applyFill="1" applyBorder="1" applyAlignment="1">
      <alignment horizontal="right"/>
    </xf>
    <xf numFmtId="0" fontId="0" fillId="12" borderId="1" xfId="0" applyFill="1" applyBorder="1" applyAlignment="1">
      <alignment horizontal="center"/>
    </xf>
    <xf numFmtId="0" fontId="9" fillId="10" borderId="1" xfId="0" applyFont="1" applyFill="1" applyBorder="1"/>
    <xf numFmtId="0" fontId="9" fillId="10" borderId="1" xfId="0" applyFont="1" applyFill="1" applyBorder="1" applyAlignment="1">
      <alignment horizontal="center" vertical="top"/>
    </xf>
    <xf numFmtId="9" fontId="0" fillId="10" borderId="1" xfId="4" applyFont="1" applyFill="1" applyBorder="1" applyAlignment="1">
      <alignment horizontal="center"/>
    </xf>
    <xf numFmtId="2" fontId="11" fillId="0" borderId="0" xfId="0" applyNumberFormat="1" applyFont="1"/>
    <xf numFmtId="0" fontId="9" fillId="0" borderId="1" xfId="0" applyFont="1" applyFill="1" applyBorder="1" applyAlignment="1">
      <alignment horizontal="center" vertical="top"/>
    </xf>
    <xf numFmtId="0" fontId="2" fillId="4" borderId="0" xfId="0" applyFont="1" applyFill="1"/>
    <xf numFmtId="0" fontId="3" fillId="4" borderId="0" xfId="0" applyFont="1" applyFill="1"/>
    <xf numFmtId="0" fontId="1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" fillId="4" borderId="0" xfId="0" applyFont="1" applyFill="1"/>
    <xf numFmtId="0" fontId="1" fillId="0" borderId="0" xfId="0" applyFont="1" applyAlignment="1">
      <alignment horizontal="left" vertical="center"/>
    </xf>
    <xf numFmtId="0" fontId="15" fillId="9" borderId="2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center" vertical="center" wrapText="1"/>
    </xf>
    <xf numFmtId="0" fontId="16" fillId="9" borderId="2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center" vertical="center"/>
    </xf>
    <xf numFmtId="0" fontId="16" fillId="9" borderId="2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top"/>
    </xf>
    <xf numFmtId="0" fontId="12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/>
    </xf>
    <xf numFmtId="0" fontId="18" fillId="4" borderId="0" xfId="0" applyFont="1" applyFill="1" applyBorder="1" applyAlignment="1">
      <alignment horizontal="left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left" vertical="center"/>
    </xf>
    <xf numFmtId="0" fontId="18" fillId="0" borderId="0" xfId="0" applyFont="1" applyFill="1"/>
    <xf numFmtId="0" fontId="18" fillId="0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2" fontId="1" fillId="0" borderId="0" xfId="0" applyNumberFormat="1" applyFont="1"/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5" fillId="9" borderId="1" xfId="0" applyFont="1" applyFill="1" applyBorder="1" applyAlignment="1">
      <alignment horizontal="center" vertical="center" wrapText="1"/>
    </xf>
    <xf numFmtId="2" fontId="16" fillId="9" borderId="2" xfId="0" applyNumberFormat="1" applyFont="1" applyFill="1" applyBorder="1" applyAlignment="1">
      <alignment horizontal="center" vertical="center"/>
    </xf>
    <xf numFmtId="167" fontId="19" fillId="4" borderId="1" xfId="0" applyNumberFormat="1" applyFont="1" applyFill="1" applyBorder="1" applyAlignment="1">
      <alignment horizontal="center" vertical="top"/>
    </xf>
    <xf numFmtId="0" fontId="20" fillId="0" borderId="1" xfId="0" applyFont="1" applyFill="1" applyBorder="1" applyAlignment="1">
      <alignment vertical="center"/>
    </xf>
    <xf numFmtId="166" fontId="0" fillId="0" borderId="1" xfId="0" applyNumberFormat="1" applyFill="1" applyBorder="1" applyAlignment="1">
      <alignment horizontal="center" vertical="center"/>
    </xf>
    <xf numFmtId="167" fontId="0" fillId="0" borderId="1" xfId="0" applyNumberFormat="1" applyFill="1" applyBorder="1" applyAlignment="1">
      <alignment vertical="center"/>
    </xf>
    <xf numFmtId="166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top"/>
    </xf>
    <xf numFmtId="0" fontId="3" fillId="9" borderId="1" xfId="0" applyFont="1" applyFill="1" applyBorder="1"/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>
      <alignment vertical="center"/>
    </xf>
    <xf numFmtId="0" fontId="3" fillId="9" borderId="3" xfId="0" applyFont="1" applyFill="1" applyBorder="1"/>
    <xf numFmtId="0" fontId="3" fillId="0" borderId="0" xfId="0" applyFont="1" applyBorder="1"/>
    <xf numFmtId="0" fontId="0" fillId="0" borderId="0" xfId="0" applyFill="1" applyBorder="1" applyAlignment="1">
      <alignment horizontal="center" vertical="top"/>
    </xf>
    <xf numFmtId="167" fontId="0" fillId="0" borderId="0" xfId="0" applyNumberFormat="1" applyFill="1" applyBorder="1"/>
    <xf numFmtId="0" fontId="20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top" wrapText="1"/>
    </xf>
    <xf numFmtId="2" fontId="18" fillId="0" borderId="1" xfId="4" applyNumberFormat="1" applyFont="1" applyFill="1" applyBorder="1"/>
    <xf numFmtId="167" fontId="0" fillId="0" borderId="0" xfId="0" applyNumberFormat="1" applyFill="1" applyBorder="1" applyAlignment="1">
      <alignment horizontal="center" vertical="top"/>
    </xf>
    <xf numFmtId="0" fontId="19" fillId="4" borderId="0" xfId="0" applyFont="1" applyFill="1"/>
    <xf numFmtId="0" fontId="0" fillId="4" borderId="0" xfId="0" applyFill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3" fillId="0" borderId="0" xfId="2" applyNumberFormat="1" applyFont="1" applyAlignment="1">
      <alignment horizontal="center" vertical="center"/>
    </xf>
    <xf numFmtId="2" fontId="0" fillId="0" borderId="0" xfId="0" applyNumberFormat="1"/>
    <xf numFmtId="0" fontId="21" fillId="9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horizontal="center" vertical="center" wrapText="1"/>
    </xf>
    <xf numFmtId="0" fontId="22" fillId="9" borderId="2" xfId="0" applyFont="1" applyFill="1" applyBorder="1" applyAlignment="1">
      <alignment horizontal="center" vertical="center" wrapText="1"/>
    </xf>
    <xf numFmtId="0" fontId="22" fillId="9" borderId="2" xfId="0" applyFont="1" applyFill="1" applyBorder="1" applyAlignment="1">
      <alignment horizontal="left" vertical="center" wrapText="1"/>
    </xf>
    <xf numFmtId="168" fontId="22" fillId="9" borderId="1" xfId="2" applyNumberFormat="1" applyFont="1" applyFill="1" applyBorder="1" applyAlignment="1">
      <alignment horizontal="center" vertical="center"/>
    </xf>
    <xf numFmtId="0" fontId="22" fillId="9" borderId="2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167" fontId="0" fillId="0" borderId="0" xfId="0" applyNumberFormat="1"/>
    <xf numFmtId="167" fontId="1" fillId="0" borderId="0" xfId="0" applyNumberFormat="1" applyFont="1"/>
    <xf numFmtId="0" fontId="15" fillId="9" borderId="5" xfId="0" applyFont="1" applyFill="1" applyBorder="1" applyAlignment="1">
      <alignment horizontal="center" vertical="center" wrapText="1"/>
    </xf>
    <xf numFmtId="2" fontId="22" fillId="9" borderId="1" xfId="0" applyNumberFormat="1" applyFont="1" applyFill="1" applyBorder="1" applyAlignment="1">
      <alignment horizontal="center" vertical="center"/>
    </xf>
    <xf numFmtId="167" fontId="19" fillId="4" borderId="0" xfId="0" applyNumberFormat="1" applyFont="1" applyFill="1"/>
    <xf numFmtId="166" fontId="19" fillId="4" borderId="1" xfId="0" applyNumberFormat="1" applyFont="1" applyFill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/>
    </xf>
    <xf numFmtId="167" fontId="0" fillId="0" borderId="0" xfId="0" applyNumberFormat="1" applyAlignment="1">
      <alignment vertical="center"/>
    </xf>
    <xf numFmtId="2" fontId="3" fillId="9" borderId="1" xfId="0" applyNumberFormat="1" applyFont="1" applyFill="1" applyBorder="1" applyAlignment="1">
      <alignment horizontal="center" vertical="top"/>
    </xf>
    <xf numFmtId="167" fontId="0" fillId="0" borderId="9" xfId="0" applyNumberFormat="1" applyFill="1" applyBorder="1" applyAlignment="1" applyProtection="1">
      <alignment horizontal="center" vertical="top"/>
      <protection hidden="1"/>
    </xf>
    <xf numFmtId="166" fontId="3" fillId="9" borderId="1" xfId="0" applyNumberFormat="1" applyFont="1" applyFill="1" applyBorder="1" applyAlignment="1">
      <alignment horizontal="center" vertical="top"/>
    </xf>
    <xf numFmtId="167" fontId="0" fillId="0" borderId="0" xfId="0" applyNumberFormat="1" applyFill="1" applyAlignment="1">
      <alignment vertical="center"/>
    </xf>
    <xf numFmtId="167" fontId="20" fillId="0" borderId="0" xfId="0" applyNumberFormat="1" applyFont="1" applyAlignment="1">
      <alignment vertical="center"/>
    </xf>
    <xf numFmtId="167" fontId="0" fillId="0" borderId="9" xfId="0" applyNumberFormat="1" applyFill="1" applyBorder="1" applyAlignment="1">
      <alignment horizontal="center" vertical="top"/>
    </xf>
    <xf numFmtId="0" fontId="0" fillId="0" borderId="0" xfId="0" applyBorder="1"/>
    <xf numFmtId="0" fontId="0" fillId="4" borderId="10" xfId="0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/>
    </xf>
    <xf numFmtId="0" fontId="18" fillId="4" borderId="10" xfId="0" applyFont="1" applyFill="1" applyBorder="1" applyAlignment="1">
      <alignment horizontal="left" vertical="center" wrapText="1"/>
    </xf>
    <xf numFmtId="0" fontId="18" fillId="4" borderId="10" xfId="0" applyFont="1" applyFill="1" applyBorder="1" applyAlignment="1">
      <alignment horizontal="center" vertical="center" wrapText="1"/>
    </xf>
    <xf numFmtId="166" fontId="0" fillId="0" borderId="10" xfId="0" applyNumberFormat="1" applyFill="1" applyBorder="1" applyAlignment="1">
      <alignment horizontal="center" vertical="top"/>
    </xf>
    <xf numFmtId="0" fontId="0" fillId="4" borderId="10" xfId="0" applyFill="1" applyBorder="1"/>
    <xf numFmtId="0" fontId="0" fillId="4" borderId="0" xfId="0" applyFill="1" applyBorder="1" applyAlignment="1">
      <alignment horizontal="center" vertical="center" wrapText="1"/>
    </xf>
    <xf numFmtId="166" fontId="0" fillId="0" borderId="0" xfId="0" applyNumberFormat="1" applyFill="1" applyBorder="1" applyAlignment="1">
      <alignment horizontal="center" vertical="top"/>
    </xf>
    <xf numFmtId="0" fontId="0" fillId="4" borderId="0" xfId="0" applyFill="1" applyBorder="1"/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5" fillId="0" borderId="0" xfId="0" applyFont="1" applyFill="1" applyBorder="1" applyAlignment="1">
      <alignment horizontal="left" vertical="center"/>
    </xf>
    <xf numFmtId="166" fontId="25" fillId="0" borderId="0" xfId="0" applyNumberFormat="1" applyFont="1" applyFill="1" applyBorder="1" applyAlignment="1">
      <alignment horizontal="left" vertical="center"/>
    </xf>
    <xf numFmtId="0" fontId="26" fillId="0" borderId="0" xfId="0" applyFont="1" applyFill="1" applyBorder="1"/>
    <xf numFmtId="166" fontId="26" fillId="0" borderId="0" xfId="0" applyNumberFormat="1" applyFont="1" applyFill="1" applyBorder="1"/>
    <xf numFmtId="0" fontId="18" fillId="0" borderId="0" xfId="0" applyFont="1" applyAlignment="1">
      <alignment horizontal="left" vertical="center" wrapText="1"/>
    </xf>
    <xf numFmtId="0" fontId="26" fillId="0" borderId="0" xfId="0" applyFont="1" applyBorder="1"/>
    <xf numFmtId="166" fontId="26" fillId="0" borderId="0" xfId="0" applyNumberFormat="1" applyFont="1" applyBorder="1"/>
    <xf numFmtId="168" fontId="3" fillId="0" borderId="0" xfId="2" applyNumberFormat="1" applyFont="1" applyBorder="1" applyAlignment="1">
      <alignment horizontal="center" vertical="center"/>
    </xf>
    <xf numFmtId="167" fontId="0" fillId="0" borderId="1" xfId="0" applyNumberFormat="1" applyBorder="1" applyAlignment="1">
      <alignment vertical="center"/>
    </xf>
    <xf numFmtId="0" fontId="3" fillId="4" borderId="10" xfId="0" applyFont="1" applyFill="1" applyBorder="1" applyAlignment="1">
      <alignment horizontal="center" vertical="top" wrapText="1"/>
    </xf>
    <xf numFmtId="2" fontId="18" fillId="0" borderId="10" xfId="4" applyNumberFormat="1" applyFont="1" applyFill="1" applyBorder="1"/>
    <xf numFmtId="0" fontId="3" fillId="4" borderId="0" xfId="0" applyFont="1" applyFill="1" applyBorder="1" applyAlignment="1">
      <alignment horizontal="center" vertical="top" wrapText="1"/>
    </xf>
    <xf numFmtId="2" fontId="18" fillId="0" borderId="0" xfId="4" applyNumberFormat="1" applyFont="1" applyFill="1" applyBorder="1"/>
    <xf numFmtId="2" fontId="0" fillId="0" borderId="0" xfId="0" applyNumberFormat="1" applyBorder="1"/>
    <xf numFmtId="0" fontId="26" fillId="0" borderId="0" xfId="0" applyFont="1" applyFill="1" applyBorder="1" applyAlignment="1">
      <alignment horizontal="left" vertical="center" wrapText="1"/>
    </xf>
    <xf numFmtId="2" fontId="3" fillId="0" borderId="0" xfId="0" applyNumberFormat="1" applyFont="1"/>
    <xf numFmtId="0" fontId="26" fillId="0" borderId="0" xfId="0" applyFont="1" applyFill="1"/>
    <xf numFmtId="0" fontId="25" fillId="0" borderId="0" xfId="0" applyFont="1" applyFill="1"/>
    <xf numFmtId="0" fontId="26" fillId="0" borderId="0" xfId="0" applyFont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6" fillId="0" borderId="0" xfId="0" applyFont="1"/>
    <xf numFmtId="0" fontId="26" fillId="0" borderId="0" xfId="0" applyFont="1" applyAlignment="1">
      <alignment horizontal="center"/>
    </xf>
    <xf numFmtId="0" fontId="26" fillId="0" borderId="0" xfId="0" applyFont="1" applyFill="1" applyAlignment="1">
      <alignment horizontal="center" wrapText="1"/>
    </xf>
    <xf numFmtId="0" fontId="25" fillId="0" borderId="0" xfId="0" applyFont="1" applyAlignment="1">
      <alignment horizontal="center" wrapText="1"/>
    </xf>
    <xf numFmtId="0" fontId="27" fillId="0" borderId="0" xfId="0" applyFont="1"/>
    <xf numFmtId="169" fontId="26" fillId="0" borderId="0" xfId="1" applyNumberFormat="1" applyFont="1"/>
    <xf numFmtId="167" fontId="25" fillId="0" borderId="0" xfId="0" applyNumberFormat="1" applyFont="1"/>
    <xf numFmtId="2" fontId="25" fillId="0" borderId="0" xfId="0" applyNumberFormat="1" applyFont="1"/>
    <xf numFmtId="0" fontId="11" fillId="0" borderId="0" xfId="32" applyFont="1"/>
    <xf numFmtId="0" fontId="11" fillId="0" borderId="0" xfId="0" applyFont="1" applyAlignment="1"/>
    <xf numFmtId="0" fontId="25" fillId="0" borderId="0" xfId="0" applyFont="1" applyAlignment="1"/>
    <xf numFmtId="0" fontId="25" fillId="9" borderId="4" xfId="0" applyFont="1" applyFill="1" applyBorder="1" applyAlignment="1">
      <alignment horizontal="center" vertical="center" wrapText="1"/>
    </xf>
    <xf numFmtId="0" fontId="25" fillId="9" borderId="6" xfId="0" applyFont="1" applyFill="1" applyBorder="1" applyAlignment="1">
      <alignment horizontal="center" vertical="center" wrapText="1"/>
    </xf>
    <xf numFmtId="0" fontId="25" fillId="9" borderId="1" xfId="33" applyFont="1" applyFill="1" applyBorder="1" applyAlignment="1">
      <alignment horizontal="center"/>
    </xf>
    <xf numFmtId="0" fontId="25" fillId="9" borderId="2" xfId="33" applyFont="1" applyFill="1" applyBorder="1" applyAlignment="1">
      <alignment horizontal="center" vertical="center" textRotation="90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top" wrapText="1"/>
    </xf>
    <xf numFmtId="0" fontId="25" fillId="0" borderId="1" xfId="0" applyFont="1" applyBorder="1" applyAlignment="1">
      <alignment horizontal="center" vertical="center" wrapText="1"/>
    </xf>
    <xf numFmtId="170" fontId="28" fillId="0" borderId="1" xfId="5" applyNumberFormat="1" applyFont="1" applyFill="1" applyBorder="1" applyAlignment="1">
      <alignment horizontal="center" vertical="top"/>
    </xf>
    <xf numFmtId="0" fontId="19" fillId="0" borderId="1" xfId="9" applyFont="1" applyFill="1" applyBorder="1" applyAlignment="1">
      <alignment horizontal="center" vertical="top"/>
    </xf>
    <xf numFmtId="167" fontId="26" fillId="4" borderId="1" xfId="0" applyNumberFormat="1" applyFont="1" applyFill="1" applyBorder="1" applyAlignment="1">
      <alignment horizontal="center" vertical="top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1" fillId="0" borderId="1" xfId="9" applyFont="1" applyFill="1" applyBorder="1" applyAlignment="1">
      <alignment horizontal="center" vertical="top"/>
    </xf>
    <xf numFmtId="0" fontId="9" fillId="0" borderId="1" xfId="5" applyFont="1" applyFill="1" applyBorder="1" applyAlignment="1" applyProtection="1">
      <alignment horizontal="center" vertical="top"/>
      <protection locked="0"/>
    </xf>
    <xf numFmtId="0" fontId="26" fillId="0" borderId="1" xfId="0" applyFont="1" applyBorder="1" applyAlignment="1">
      <alignment horizontal="center" vertical="center"/>
    </xf>
    <xf numFmtId="0" fontId="26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0" fontId="26" fillId="8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/>
    </xf>
    <xf numFmtId="0" fontId="26" fillId="0" borderId="1" xfId="0" applyFont="1" applyFill="1" applyBorder="1" applyAlignment="1" applyProtection="1">
      <alignment horizontal="center" vertical="top"/>
    </xf>
    <xf numFmtId="0" fontId="27" fillId="0" borderId="1" xfId="0" applyFont="1" applyFill="1" applyBorder="1" applyAlignment="1" applyProtection="1">
      <alignment horizontal="center" vertical="top"/>
    </xf>
    <xf numFmtId="0" fontId="26" fillId="0" borderId="1" xfId="0" applyFont="1" applyFill="1" applyBorder="1" applyAlignment="1">
      <alignment horizontal="center" vertical="top"/>
    </xf>
    <xf numFmtId="0" fontId="27" fillId="0" borderId="1" xfId="0" applyFont="1" applyBorder="1" applyAlignment="1" applyProtection="1">
      <alignment horizontal="center" vertical="top"/>
    </xf>
    <xf numFmtId="0" fontId="25" fillId="9" borderId="9" xfId="33" applyFont="1" applyFill="1" applyBorder="1" applyAlignment="1">
      <alignment horizontal="center"/>
    </xf>
    <xf numFmtId="169" fontId="25" fillId="9" borderId="1" xfId="1" applyNumberFormat="1" applyFont="1" applyFill="1" applyBorder="1" applyAlignment="1">
      <alignment horizontal="center"/>
    </xf>
    <xf numFmtId="0" fontId="25" fillId="9" borderId="7" xfId="33" applyFont="1" applyFill="1" applyBorder="1" applyAlignment="1">
      <alignment horizontal="center" vertical="center" textRotation="90" wrapText="1"/>
    </xf>
    <xf numFmtId="169" fontId="25" fillId="9" borderId="2" xfId="1" applyNumberFormat="1" applyFont="1" applyFill="1" applyBorder="1" applyAlignment="1">
      <alignment horizontal="center" vertical="center" textRotation="90" wrapText="1"/>
    </xf>
    <xf numFmtId="169" fontId="26" fillId="4" borderId="1" xfId="1" applyNumberFormat="1" applyFont="1" applyFill="1" applyBorder="1" applyAlignment="1">
      <alignment horizontal="center" vertical="top"/>
    </xf>
    <xf numFmtId="169" fontId="27" fillId="0" borderId="1" xfId="1" applyNumberFormat="1" applyFont="1" applyFill="1" applyBorder="1" applyAlignment="1">
      <alignment horizontal="center"/>
    </xf>
    <xf numFmtId="169" fontId="27" fillId="0" borderId="1" xfId="1" applyNumberFormat="1" applyFont="1" applyFill="1" applyBorder="1" applyAlignment="1" applyProtection="1">
      <alignment horizontal="center" vertical="top"/>
    </xf>
    <xf numFmtId="0" fontId="26" fillId="9" borderId="1" xfId="0" applyFont="1" applyFill="1" applyBorder="1"/>
    <xf numFmtId="0" fontId="25" fillId="9" borderId="2" xfId="0" applyFont="1" applyFill="1" applyBorder="1" applyAlignment="1">
      <alignment horizontal="center" vertical="center"/>
    </xf>
    <xf numFmtId="1" fontId="25" fillId="0" borderId="1" xfId="0" applyNumberFormat="1" applyFont="1" applyFill="1" applyBorder="1" applyAlignment="1">
      <alignment horizontal="center" vertical="center" wrapText="1"/>
    </xf>
    <xf numFmtId="170" fontId="29" fillId="0" borderId="1" xfId="5" applyNumberFormat="1" applyFont="1" applyFill="1" applyBorder="1" applyAlignment="1">
      <alignment horizontal="center" vertical="top"/>
    </xf>
    <xf numFmtId="167" fontId="25" fillId="9" borderId="1" xfId="0" applyNumberFormat="1" applyFont="1" applyFill="1" applyBorder="1" applyAlignment="1">
      <alignment horizontal="center"/>
    </xf>
    <xf numFmtId="2" fontId="25" fillId="9" borderId="1" xfId="0" applyNumberFormat="1" applyFont="1" applyFill="1" applyBorder="1" applyAlignment="1">
      <alignment horizontal="center"/>
    </xf>
    <xf numFmtId="0" fontId="26" fillId="9" borderId="1" xfId="0" applyFont="1" applyFill="1" applyBorder="1" applyAlignment="1">
      <alignment horizontal="center" vertical="center"/>
    </xf>
    <xf numFmtId="0" fontId="30" fillId="0" borderId="1" xfId="9" applyFont="1" applyFill="1" applyBorder="1" applyAlignment="1">
      <alignment horizontal="center" vertical="top"/>
    </xf>
    <xf numFmtId="167" fontId="27" fillId="0" borderId="1" xfId="0" applyNumberFormat="1" applyFont="1" applyFill="1" applyBorder="1" applyAlignment="1">
      <alignment horizontal="right" vertical="top"/>
    </xf>
    <xf numFmtId="167" fontId="27" fillId="0" borderId="1" xfId="2" applyNumberFormat="1" applyFont="1" applyFill="1" applyBorder="1" applyAlignment="1">
      <alignment horizontal="right" vertical="top"/>
    </xf>
    <xf numFmtId="170" fontId="30" fillId="0" borderId="1" xfId="9" applyNumberFormat="1" applyFont="1" applyFill="1" applyBorder="1" applyAlignment="1">
      <alignment horizontal="center" vertical="top"/>
    </xf>
    <xf numFmtId="167" fontId="31" fillId="9" borderId="1" xfId="0" applyNumberFormat="1" applyFont="1" applyFill="1" applyBorder="1" applyAlignment="1">
      <alignment horizontal="center"/>
    </xf>
    <xf numFmtId="167" fontId="31" fillId="0" borderId="1" xfId="0" applyNumberFormat="1" applyFont="1" applyBorder="1" applyAlignment="1">
      <alignment horizontal="center"/>
    </xf>
    <xf numFmtId="166" fontId="26" fillId="4" borderId="1" xfId="0" applyNumberFormat="1" applyFont="1" applyFill="1" applyBorder="1" applyAlignment="1">
      <alignment horizontal="center" vertical="top"/>
    </xf>
    <xf numFmtId="166" fontId="25" fillId="9" borderId="1" xfId="0" applyNumberFormat="1" applyFont="1" applyFill="1" applyBorder="1" applyAlignment="1">
      <alignment horizontal="center"/>
    </xf>
    <xf numFmtId="166" fontId="31" fillId="9" borderId="1" xfId="0" applyNumberFormat="1" applyFont="1" applyFill="1" applyBorder="1" applyAlignment="1">
      <alignment horizontal="center"/>
    </xf>
    <xf numFmtId="0" fontId="32" fillId="0" borderId="1" xfId="5" applyFont="1" applyFill="1" applyBorder="1" applyAlignment="1" applyProtection="1">
      <alignment horizontal="center" vertical="top"/>
      <protection locked="0"/>
    </xf>
    <xf numFmtId="0" fontId="26" fillId="0" borderId="3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1" xfId="0" applyFont="1" applyFill="1" applyBorder="1" applyAlignment="1">
      <alignment vertical="top" wrapText="1"/>
    </xf>
    <xf numFmtId="0" fontId="26" fillId="0" borderId="11" xfId="0" applyFont="1" applyFill="1" applyBorder="1" applyAlignment="1">
      <alignment horizontal="left" vertical="center" wrapText="1"/>
    </xf>
    <xf numFmtId="0" fontId="28" fillId="0" borderId="1" xfId="9" applyFont="1" applyFill="1" applyBorder="1" applyAlignment="1">
      <alignment horizontal="center" vertical="top"/>
    </xf>
    <xf numFmtId="0" fontId="26" fillId="0" borderId="11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center"/>
    </xf>
    <xf numFmtId="0" fontId="26" fillId="0" borderId="0" xfId="0" applyFont="1" applyFill="1" applyBorder="1" applyAlignment="1">
      <alignment horizontal="center" vertical="top" wrapText="1"/>
    </xf>
    <xf numFmtId="0" fontId="25" fillId="0" borderId="0" xfId="0" applyFont="1" applyBorder="1" applyAlignment="1">
      <alignment horizontal="center" wrapText="1"/>
    </xf>
    <xf numFmtId="166" fontId="27" fillId="0" borderId="1" xfId="0" applyNumberFormat="1" applyFont="1" applyBorder="1" applyAlignment="1">
      <alignment horizontal="center"/>
    </xf>
    <xf numFmtId="0" fontId="25" fillId="0" borderId="0" xfId="0" applyFont="1" applyFill="1" applyAlignment="1">
      <alignment horizontal="left" vertical="center"/>
    </xf>
    <xf numFmtId="0" fontId="26" fillId="0" borderId="0" xfId="0" applyFont="1" applyFill="1" applyBorder="1" applyAlignment="1">
      <alignment horizontal="center" vertical="top"/>
    </xf>
    <xf numFmtId="0" fontId="27" fillId="0" borderId="0" xfId="0" applyFont="1" applyBorder="1" applyAlignment="1">
      <alignment horizontal="center"/>
    </xf>
    <xf numFmtId="0" fontId="26" fillId="0" borderId="0" xfId="0" applyFont="1" applyFill="1" applyAlignment="1">
      <alignment horizontal="left" vertical="center" wrapText="1"/>
    </xf>
    <xf numFmtId="0" fontId="26" fillId="0" borderId="0" xfId="0" applyFont="1" applyFill="1" applyBorder="1" applyAlignment="1">
      <alignment horizontal="center" wrapText="1"/>
    </xf>
    <xf numFmtId="0" fontId="27" fillId="0" borderId="0" xfId="0" applyFont="1" applyBorder="1"/>
    <xf numFmtId="169" fontId="26" fillId="0" borderId="0" xfId="1" applyNumberFormat="1" applyFont="1" applyBorder="1"/>
    <xf numFmtId="0" fontId="29" fillId="0" borderId="1" xfId="9" applyFont="1" applyFill="1" applyBorder="1" applyAlignment="1">
      <alignment horizontal="center" vertical="top"/>
    </xf>
    <xf numFmtId="170" fontId="29" fillId="0" borderId="1" xfId="9" applyNumberFormat="1" applyFont="1" applyFill="1" applyBorder="1" applyAlignment="1">
      <alignment horizontal="center" vertical="top"/>
    </xf>
    <xf numFmtId="0" fontId="27" fillId="0" borderId="1" xfId="9" applyFont="1" applyFill="1" applyBorder="1" applyAlignment="1">
      <alignment horizontal="center" vertical="top"/>
    </xf>
    <xf numFmtId="166" fontId="30" fillId="0" borderId="1" xfId="9" applyNumberFormat="1" applyFont="1" applyFill="1" applyBorder="1" applyAlignment="1">
      <alignment horizontal="center" vertical="top"/>
    </xf>
    <xf numFmtId="167" fontId="25" fillId="0" borderId="0" xfId="0" applyNumberFormat="1" applyFont="1" applyBorder="1"/>
    <xf numFmtId="2" fontId="25" fillId="0" borderId="1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/>
    </xf>
    <xf numFmtId="2" fontId="25" fillId="0" borderId="0" xfId="0" applyNumberFormat="1" applyFont="1" applyBorder="1"/>
    <xf numFmtId="2" fontId="26" fillId="0" borderId="0" xfId="0" applyNumberFormat="1" applyFont="1" applyBorder="1"/>
    <xf numFmtId="2" fontId="26" fillId="0" borderId="0" xfId="0" applyNumberFormat="1" applyFont="1" applyAlignment="1">
      <alignment horizontal="center" vertical="center"/>
    </xf>
    <xf numFmtId="0" fontId="14" fillId="4" borderId="0" xfId="0" applyFont="1" applyFill="1" applyAlignment="1">
      <alignment vertical="top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vertical="center"/>
    </xf>
    <xf numFmtId="167" fontId="1" fillId="4" borderId="0" xfId="0" applyNumberFormat="1" applyFont="1" applyFill="1"/>
    <xf numFmtId="2" fontId="1" fillId="4" borderId="0" xfId="0" applyNumberFormat="1" applyFont="1" applyFill="1"/>
    <xf numFmtId="0" fontId="33" fillId="4" borderId="0" xfId="0" applyFont="1" applyFill="1"/>
    <xf numFmtId="0" fontId="33" fillId="4" borderId="0" xfId="0" applyFont="1" applyFill="1" applyAlignment="1">
      <alignment horizontal="center"/>
    </xf>
    <xf numFmtId="0" fontId="18" fillId="4" borderId="1" xfId="0" applyFont="1" applyFill="1" applyBorder="1" applyAlignment="1">
      <alignment horizontal="center" vertical="top" wrapText="1"/>
    </xf>
    <xf numFmtId="0" fontId="18" fillId="4" borderId="1" xfId="0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vertical="top" wrapText="1"/>
    </xf>
    <xf numFmtId="0" fontId="19" fillId="0" borderId="1" xfId="0" applyFont="1" applyFill="1" applyBorder="1" applyAlignment="1" applyProtection="1">
      <alignment horizontal="center" vertical="top"/>
      <protection hidden="1"/>
    </xf>
    <xf numFmtId="0" fontId="18" fillId="0" borderId="1" xfId="0" applyFont="1" applyBorder="1" applyAlignment="1">
      <alignment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center"/>
    </xf>
    <xf numFmtId="167" fontId="15" fillId="9" borderId="5" xfId="0" applyNumberFormat="1" applyFont="1" applyFill="1" applyBorder="1" applyAlignment="1">
      <alignment horizontal="center" vertical="center" wrapText="1"/>
    </xf>
    <xf numFmtId="2" fontId="15" fillId="9" borderId="5" xfId="0" applyNumberFormat="1" applyFont="1" applyFill="1" applyBorder="1" applyAlignment="1">
      <alignment horizontal="center" vertical="center" wrapText="1"/>
    </xf>
    <xf numFmtId="167" fontId="19" fillId="4" borderId="1" xfId="0" applyNumberFormat="1" applyFont="1" applyFill="1" applyBorder="1" applyAlignment="1">
      <alignment horizontal="center" vertical="center"/>
    </xf>
    <xf numFmtId="166" fontId="0" fillId="0" borderId="1" xfId="0" applyNumberFormat="1" applyFill="1" applyBorder="1" applyAlignment="1" applyProtection="1">
      <alignment horizontal="right" vertical="top"/>
      <protection hidden="1"/>
    </xf>
    <xf numFmtId="166" fontId="3" fillId="4" borderId="0" xfId="0" applyNumberFormat="1" applyFont="1" applyFill="1"/>
    <xf numFmtId="167" fontId="3" fillId="9" borderId="1" xfId="0" applyNumberFormat="1" applyFont="1" applyFill="1" applyBorder="1" applyAlignment="1">
      <alignment horizontal="center" vertical="top"/>
    </xf>
    <xf numFmtId="167" fontId="2" fillId="4" borderId="0" xfId="0" applyNumberFormat="1" applyFont="1" applyFill="1"/>
    <xf numFmtId="2" fontId="2" fillId="4" borderId="0" xfId="0" applyNumberFormat="1" applyFont="1" applyFill="1"/>
    <xf numFmtId="2" fontId="3" fillId="4" borderId="1" xfId="4" applyNumberFormat="1" applyFont="1" applyFill="1" applyBorder="1" applyAlignment="1">
      <alignment horizontal="center" vertical="top"/>
    </xf>
    <xf numFmtId="0" fontId="3" fillId="4" borderId="1" xfId="4" applyNumberFormat="1" applyFont="1" applyFill="1" applyBorder="1" applyAlignment="1">
      <alignment horizontal="center" vertical="top"/>
    </xf>
    <xf numFmtId="0" fontId="11" fillId="0" borderId="0" xfId="0" applyFont="1" applyFill="1"/>
    <xf numFmtId="0" fontId="17" fillId="0" borderId="0" xfId="0" applyFont="1" applyFill="1"/>
    <xf numFmtId="0" fontId="2" fillId="0" borderId="0" xfId="0" applyFont="1" applyFill="1"/>
    <xf numFmtId="10" fontId="2" fillId="0" borderId="0" xfId="4" applyNumberFormat="1" applyFont="1" applyFill="1" applyAlignment="1">
      <alignment horizontal="center" vertical="top"/>
    </xf>
    <xf numFmtId="39" fontId="2" fillId="0" borderId="0" xfId="2" applyNumberFormat="1" applyFont="1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13" fillId="0" borderId="0" xfId="0" applyFont="1" applyFill="1"/>
    <xf numFmtId="10" fontId="11" fillId="9" borderId="1" xfId="4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left" vertical="top"/>
    </xf>
    <xf numFmtId="0" fontId="17" fillId="0" borderId="12" xfId="0" applyFont="1" applyFill="1" applyBorder="1" applyAlignment="1">
      <alignment horizontal="left" vertical="top"/>
    </xf>
    <xf numFmtId="9" fontId="17" fillId="0" borderId="1" xfId="0" applyNumberFormat="1" applyFont="1" applyFill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10" fontId="17" fillId="0" borderId="1" xfId="4" applyNumberFormat="1" applyFont="1" applyFill="1" applyBorder="1" applyAlignment="1">
      <alignment horizontal="center" vertical="top"/>
    </xf>
    <xf numFmtId="0" fontId="18" fillId="0" borderId="1" xfId="0" applyFont="1" applyFill="1" applyBorder="1"/>
    <xf numFmtId="0" fontId="17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horizontal="center"/>
    </xf>
    <xf numFmtId="10" fontId="18" fillId="0" borderId="1" xfId="4" applyNumberFormat="1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/>
    <xf numFmtId="0" fontId="17" fillId="0" borderId="1" xfId="0" applyFont="1" applyFill="1" applyBorder="1" applyAlignment="1"/>
    <xf numFmtId="0" fontId="17" fillId="0" borderId="11" xfId="0" applyFont="1" applyFill="1" applyBorder="1"/>
    <xf numFmtId="0" fontId="17" fillId="0" borderId="12" xfId="0" applyFont="1" applyFill="1" applyBorder="1"/>
    <xf numFmtId="0" fontId="17" fillId="0" borderId="9" xfId="0" applyFont="1" applyFill="1" applyBorder="1"/>
    <xf numFmtId="0" fontId="18" fillId="0" borderId="11" xfId="0" applyFont="1" applyFill="1" applyBorder="1" applyAlignment="1">
      <alignment horizontal="left" vertical="top"/>
    </xf>
    <xf numFmtId="0" fontId="18" fillId="0" borderId="12" xfId="0" applyFont="1" applyFill="1" applyBorder="1" applyAlignment="1">
      <alignment horizontal="left" vertical="top"/>
    </xf>
    <xf numFmtId="0" fontId="18" fillId="0" borderId="9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/>
    </xf>
    <xf numFmtId="0" fontId="17" fillId="0" borderId="9" xfId="0" applyFont="1" applyFill="1" applyBorder="1" applyAlignment="1">
      <alignment vertical="center"/>
    </xf>
    <xf numFmtId="0" fontId="18" fillId="0" borderId="11" xfId="0" applyFont="1" applyFill="1" applyBorder="1"/>
    <xf numFmtId="0" fontId="18" fillId="0" borderId="12" xfId="0" applyFont="1" applyFill="1" applyBorder="1"/>
    <xf numFmtId="0" fontId="18" fillId="0" borderId="9" xfId="0" applyFont="1" applyFill="1" applyBorder="1" applyAlignment="1">
      <alignment vertical="center"/>
    </xf>
    <xf numFmtId="10" fontId="18" fillId="0" borderId="1" xfId="4" applyNumberFormat="1" applyFont="1" applyFill="1" applyBorder="1" applyAlignment="1">
      <alignment horizontal="center" vertical="top"/>
    </xf>
    <xf numFmtId="10" fontId="18" fillId="0" borderId="0" xfId="4" applyNumberFormat="1" applyFont="1" applyFill="1" applyAlignment="1">
      <alignment horizontal="center" vertical="top"/>
    </xf>
    <xf numFmtId="39" fontId="11" fillId="9" borderId="1" xfId="2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 applyProtection="1">
      <alignment horizontal="right" vertical="top"/>
      <protection hidden="1"/>
    </xf>
    <xf numFmtId="167" fontId="12" fillId="0" borderId="0" xfId="0" applyNumberFormat="1" applyFont="1" applyBorder="1" applyAlignment="1">
      <alignment horizontal="right" vertical="center"/>
    </xf>
    <xf numFmtId="167" fontId="18" fillId="0" borderId="1" xfId="2" applyNumberFormat="1" applyFont="1" applyFill="1" applyBorder="1" applyAlignment="1">
      <alignment horizontal="center" vertical="top"/>
    </xf>
    <xf numFmtId="167" fontId="0" fillId="0" borderId="1" xfId="0" applyNumberFormat="1" applyFill="1" applyBorder="1" applyAlignment="1" applyProtection="1">
      <alignment horizontal="right" vertical="top"/>
      <protection hidden="1"/>
    </xf>
    <xf numFmtId="167" fontId="18" fillId="0" borderId="1" xfId="0" applyNumberFormat="1" applyFont="1" applyFill="1" applyBorder="1" applyAlignment="1">
      <alignment horizontal="center" vertical="top"/>
    </xf>
    <xf numFmtId="39" fontId="18" fillId="0" borderId="0" xfId="2" applyNumberFormat="1" applyFont="1" applyFill="1" applyAlignment="1">
      <alignment horizontal="center" vertical="top"/>
    </xf>
    <xf numFmtId="0" fontId="18" fillId="0" borderId="0" xfId="0" applyFont="1" applyFill="1" applyAlignment="1">
      <alignment horizontal="center"/>
    </xf>
    <xf numFmtId="39" fontId="18" fillId="0" borderId="0" xfId="2" applyNumberFormat="1" applyFont="1" applyFill="1" applyAlignment="1">
      <alignment horizontal="center"/>
    </xf>
    <xf numFmtId="0" fontId="18" fillId="0" borderId="0" xfId="0" applyFont="1" applyFill="1" applyBorder="1"/>
    <xf numFmtId="0" fontId="26" fillId="0" borderId="1" xfId="0" quotePrefix="1" applyFont="1" applyFill="1" applyBorder="1" applyAlignment="1">
      <alignment horizontal="left" vertical="center" wrapText="1"/>
    </xf>
    <xf numFmtId="0" fontId="26" fillId="4" borderId="1" xfId="0" quotePrefix="1" applyFont="1" applyFill="1" applyBorder="1" applyAlignment="1">
      <alignment horizontal="left" vertical="center" wrapText="1"/>
    </xf>
    <xf numFmtId="0" fontId="26" fillId="0" borderId="0" xfId="0" quotePrefix="1" applyFont="1" applyFill="1"/>
    <xf numFmtId="0" fontId="26" fillId="0" borderId="0" xfId="0" quotePrefix="1" applyFont="1" applyFill="1" applyAlignment="1">
      <alignment horizontal="left" vertical="center" wrapText="1"/>
    </xf>
    <xf numFmtId="0" fontId="26" fillId="0" borderId="0" xfId="0" quotePrefix="1" applyFont="1" applyFill="1" applyBorder="1"/>
    <xf numFmtId="0" fontId="26" fillId="0" borderId="0" xfId="0" quotePrefix="1" applyFont="1" applyFill="1" applyBorder="1" applyAlignment="1">
      <alignment horizontal="left" vertical="center" wrapText="1"/>
    </xf>
    <xf numFmtId="0" fontId="18" fillId="0" borderId="0" xfId="0" quotePrefix="1" applyFont="1" applyFill="1"/>
    <xf numFmtId="0" fontId="18" fillId="0" borderId="0" xfId="0" quotePrefix="1" applyFont="1" applyFill="1" applyAlignment="1">
      <alignment horizontal="left" vertical="center" wrapText="1"/>
    </xf>
    <xf numFmtId="0" fontId="11" fillId="9" borderId="11" xfId="0" applyFont="1" applyFill="1" applyBorder="1" applyAlignment="1">
      <alignment horizontal="center" vertical="center"/>
    </xf>
    <xf numFmtId="0" fontId="11" fillId="9" borderId="12" xfId="0" applyFont="1" applyFill="1" applyBorder="1" applyAlignment="1">
      <alignment horizontal="center" vertical="center"/>
    </xf>
    <xf numFmtId="0" fontId="11" fillId="9" borderId="9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left" vertical="top"/>
    </xf>
    <xf numFmtId="0" fontId="17" fillId="0" borderId="12" xfId="0" applyFont="1" applyFill="1" applyBorder="1" applyAlignment="1">
      <alignment horizontal="left" vertical="top"/>
    </xf>
    <xf numFmtId="0" fontId="17" fillId="0" borderId="9" xfId="0" applyFont="1" applyFill="1" applyBorder="1" applyAlignment="1">
      <alignment horizontal="left" vertical="top"/>
    </xf>
    <xf numFmtId="0" fontId="18" fillId="0" borderId="11" xfId="0" applyFont="1" applyFill="1" applyBorder="1" applyAlignment="1">
      <alignment horizontal="left" vertical="top" wrapText="1"/>
    </xf>
    <xf numFmtId="0" fontId="18" fillId="0" borderId="12" xfId="0" applyFont="1" applyFill="1" applyBorder="1" applyAlignment="1">
      <alignment horizontal="left" vertical="top" wrapText="1"/>
    </xf>
    <xf numFmtId="0" fontId="18" fillId="0" borderId="9" xfId="0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18" fillId="0" borderId="12" xfId="0" applyFont="1" applyFill="1" applyBorder="1" applyAlignment="1">
      <alignment horizontal="left" vertical="top"/>
    </xf>
    <xf numFmtId="0" fontId="18" fillId="0" borderId="9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18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32" applyFont="1" applyAlignment="1">
      <alignment horizontal="left" vertical="center" wrapText="1"/>
    </xf>
    <xf numFmtId="0" fontId="13" fillId="0" borderId="0" xfId="32" applyFont="1" applyBorder="1" applyAlignment="1">
      <alignment horizontal="left" vertical="center" wrapText="1"/>
    </xf>
    <xf numFmtId="0" fontId="18" fillId="0" borderId="0" xfId="0" quotePrefix="1" applyFont="1" applyAlignment="1">
      <alignment horizontal="left" vertical="center" wrapText="1"/>
    </xf>
    <xf numFmtId="0" fontId="14" fillId="9" borderId="2" xfId="0" applyFont="1" applyFill="1" applyBorder="1" applyAlignment="1">
      <alignment horizontal="center" vertical="center"/>
    </xf>
    <xf numFmtId="0" fontId="14" fillId="9" borderId="6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top" wrapText="1"/>
    </xf>
    <xf numFmtId="0" fontId="18" fillId="4" borderId="2" xfId="0" applyFont="1" applyFill="1" applyBorder="1" applyAlignment="1">
      <alignment horizontal="center" vertical="top" wrapText="1"/>
    </xf>
    <xf numFmtId="0" fontId="18" fillId="4" borderId="6" xfId="0" applyFont="1" applyFill="1" applyBorder="1" applyAlignment="1">
      <alignment horizontal="center" vertical="top" wrapText="1"/>
    </xf>
    <xf numFmtId="0" fontId="18" fillId="4" borderId="3" xfId="0" applyFont="1" applyFill="1" applyBorder="1" applyAlignment="1">
      <alignment horizontal="center" vertical="top" wrapText="1"/>
    </xf>
    <xf numFmtId="0" fontId="15" fillId="9" borderId="2" xfId="0" applyFont="1" applyFill="1" applyBorder="1" applyAlignment="1">
      <alignment horizontal="center" vertical="center" wrapText="1"/>
    </xf>
    <xf numFmtId="0" fontId="15" fillId="9" borderId="6" xfId="0" applyFont="1" applyFill="1" applyBorder="1" applyAlignment="1">
      <alignment horizontal="center" vertical="center" wrapText="1"/>
    </xf>
    <xf numFmtId="0" fontId="15" fillId="9" borderId="3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top" wrapText="1"/>
    </xf>
    <xf numFmtId="0" fontId="18" fillId="4" borderId="2" xfId="0" applyFont="1" applyFill="1" applyBorder="1" applyAlignment="1">
      <alignment horizontal="left" vertical="top" wrapText="1"/>
    </xf>
    <xf numFmtId="0" fontId="18" fillId="4" borderId="6" xfId="0" applyFont="1" applyFill="1" applyBorder="1" applyAlignment="1">
      <alignment horizontal="left" vertical="top" wrapText="1"/>
    </xf>
    <xf numFmtId="0" fontId="18" fillId="4" borderId="3" xfId="0" applyFont="1" applyFill="1" applyBorder="1" applyAlignment="1">
      <alignment horizontal="left" vertical="top" wrapText="1"/>
    </xf>
    <xf numFmtId="0" fontId="15" fillId="9" borderId="4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>
      <alignment horizontal="center" vertical="center" wrapText="1"/>
    </xf>
    <xf numFmtId="0" fontId="15" fillId="9" borderId="5" xfId="0" applyFont="1" applyFill="1" applyBorder="1" applyAlignment="1">
      <alignment horizontal="center" vertical="center" wrapText="1"/>
    </xf>
    <xf numFmtId="0" fontId="15" fillId="9" borderId="8" xfId="0" applyFont="1" applyFill="1" applyBorder="1" applyAlignment="1">
      <alignment horizontal="center" vertical="center" wrapText="1"/>
    </xf>
    <xf numFmtId="0" fontId="15" fillId="9" borderId="13" xfId="0" applyFont="1" applyFill="1" applyBorder="1" applyAlignment="1">
      <alignment horizontal="center" vertical="center" wrapText="1"/>
    </xf>
    <xf numFmtId="0" fontId="15" fillId="9" borderId="14" xfId="0" applyFont="1" applyFill="1" applyBorder="1" applyAlignment="1">
      <alignment horizontal="center" vertical="center" wrapText="1"/>
    </xf>
    <xf numFmtId="0" fontId="11" fillId="0" borderId="0" xfId="32" applyFont="1" applyBorder="1" applyAlignment="1">
      <alignment horizontal="left" vertical="center" wrapText="1"/>
    </xf>
    <xf numFmtId="0" fontId="25" fillId="9" borderId="1" xfId="33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25" fillId="9" borderId="9" xfId="33" applyFont="1" applyFill="1" applyBorder="1" applyAlignment="1">
      <alignment horizontal="center"/>
    </xf>
    <xf numFmtId="0" fontId="25" fillId="9" borderId="1" xfId="33" applyFont="1" applyFill="1" applyBorder="1" applyAlignment="1">
      <alignment horizontal="center"/>
    </xf>
    <xf numFmtId="0" fontId="25" fillId="9" borderId="11" xfId="0" applyFont="1" applyFill="1" applyBorder="1" applyAlignment="1">
      <alignment horizontal="center"/>
    </xf>
    <xf numFmtId="0" fontId="25" fillId="9" borderId="12" xfId="0" applyFont="1" applyFill="1" applyBorder="1" applyAlignment="1">
      <alignment horizontal="center"/>
    </xf>
    <xf numFmtId="0" fontId="25" fillId="9" borderId="9" xfId="0" applyFont="1" applyFill="1" applyBorder="1" applyAlignment="1">
      <alignment horizontal="center"/>
    </xf>
    <xf numFmtId="0" fontId="27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vertical="center" wrapText="1"/>
    </xf>
    <xf numFmtId="0" fontId="25" fillId="9" borderId="2" xfId="0" applyFont="1" applyFill="1" applyBorder="1" applyAlignment="1">
      <alignment horizontal="center" vertical="center" wrapText="1"/>
    </xf>
    <xf numFmtId="0" fontId="25" fillId="9" borderId="6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3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left" vertical="center" wrapText="1"/>
    </xf>
    <xf numFmtId="1" fontId="25" fillId="9" borderId="2" xfId="33" applyNumberFormat="1" applyFont="1" applyFill="1" applyBorder="1" applyAlignment="1">
      <alignment horizontal="center" vertical="center" wrapText="1"/>
    </xf>
    <xf numFmtId="1" fontId="25" fillId="9" borderId="6" xfId="33" applyNumberFormat="1" applyFont="1" applyFill="1" applyBorder="1" applyAlignment="1">
      <alignment horizontal="center" vertical="center" wrapText="1"/>
    </xf>
    <xf numFmtId="2" fontId="25" fillId="9" borderId="2" xfId="33" applyNumberFormat="1" applyFont="1" applyFill="1" applyBorder="1" applyAlignment="1">
      <alignment horizontal="center" vertical="center" wrapText="1"/>
    </xf>
    <xf numFmtId="2" fontId="25" fillId="9" borderId="6" xfId="33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0" fontId="18" fillId="0" borderId="0" xfId="0" quotePrefix="1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7" fillId="4" borderId="3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top" wrapText="1"/>
    </xf>
    <xf numFmtId="168" fontId="15" fillId="9" borderId="2" xfId="2" applyNumberFormat="1" applyFont="1" applyFill="1" applyBorder="1" applyAlignment="1">
      <alignment horizontal="center" vertical="center" wrapText="1"/>
    </xf>
    <xf numFmtId="168" fontId="15" fillId="9" borderId="3" xfId="2" applyNumberFormat="1" applyFont="1" applyFill="1" applyBorder="1" applyAlignment="1">
      <alignment horizontal="center" vertical="center" wrapText="1"/>
    </xf>
    <xf numFmtId="0" fontId="15" fillId="9" borderId="4" xfId="0" applyFont="1" applyFill="1" applyBorder="1" applyAlignment="1">
      <alignment horizontal="center" vertical="center"/>
    </xf>
    <xf numFmtId="0" fontId="15" fillId="9" borderId="7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/>
    </xf>
    <xf numFmtId="0" fontId="15" fillId="9" borderId="8" xfId="0" applyFont="1" applyFill="1" applyBorder="1" applyAlignment="1">
      <alignment horizontal="center" vertical="center"/>
    </xf>
    <xf numFmtId="0" fontId="12" fillId="0" borderId="0" xfId="32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/>
    </xf>
    <xf numFmtId="0" fontId="15" fillId="9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167" fontId="37" fillId="0" borderId="2" xfId="0" applyNumberFormat="1" applyFont="1" applyFill="1" applyBorder="1" applyAlignment="1" applyProtection="1">
      <alignment horizontal="center" vertical="top"/>
      <protection hidden="1"/>
    </xf>
  </cellXfs>
  <cellStyles count="35">
    <cellStyle name="Comma" xfId="1" builtinId="3"/>
    <cellStyle name="Comma [0]" xfId="2" builtinId="6"/>
    <cellStyle name="Comma [0] 2" xfId="11"/>
    <cellStyle name="Comma [0] 2 10" xfId="12"/>
    <cellStyle name="Comma [0] 2 11" xfId="13"/>
    <cellStyle name="Comma [0] 2 12" xfId="14"/>
    <cellStyle name="Comma [0] 2 13" xfId="7"/>
    <cellStyle name="Comma [0] 2 14" xfId="15"/>
    <cellStyle name="Comma [0] 2 15" xfId="16"/>
    <cellStyle name="Comma [0] 2 16" xfId="17"/>
    <cellStyle name="Comma [0] 2 17" xfId="3"/>
    <cellStyle name="Comma [0] 2 18" xfId="18"/>
    <cellStyle name="Comma [0] 2 19" xfId="19"/>
    <cellStyle name="Comma [0] 2 2" xfId="8"/>
    <cellStyle name="Comma [0] 2 3" xfId="10"/>
    <cellStyle name="Comma [0] 2 4" xfId="6"/>
    <cellStyle name="Comma [0] 2 5" xfId="20"/>
    <cellStyle name="Comma [0] 2 6" xfId="21"/>
    <cellStyle name="Comma [0] 2 7" xfId="22"/>
    <cellStyle name="Comma [0] 2 8" xfId="23"/>
    <cellStyle name="Comma [0] 2 9" xfId="24"/>
    <cellStyle name="Comma [0] 3" xfId="25"/>
    <cellStyle name="Comma 2" xfId="26"/>
    <cellStyle name="Comma 3" xfId="27"/>
    <cellStyle name="Comma 4" xfId="28"/>
    <cellStyle name="Comma 5" xfId="29"/>
    <cellStyle name="Comma 6" xfId="30"/>
    <cellStyle name="Comma 7" xfId="31"/>
    <cellStyle name="Normal" xfId="0" builtinId="0"/>
    <cellStyle name="Normal 2" xfId="32"/>
    <cellStyle name="Normal 2 2" xfId="33"/>
    <cellStyle name="Normal_Sheet1" xfId="5"/>
    <cellStyle name="Normal_Sheet2" xfId="9"/>
    <cellStyle name="Percent" xfId="4" builtinId="5"/>
    <cellStyle name="Percent 2" xfId="34"/>
  </cellStyles>
  <dxfs count="1">
    <dxf>
      <fill>
        <patternFill patternType="solid">
          <bgColor rgb="FFFFFF00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Dharmasraya%20OK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  <sheetName val="Sheet1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0</v>
          </cell>
        </row>
      </sheetData>
      <sheetData sheetId="4"/>
      <sheetData sheetId="5">
        <row r="195">
          <cell r="K19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topLeftCell="A31" zoomScale="85" zoomScaleSheetLayoutView="85" workbookViewId="0">
      <selection activeCell="I36" sqref="I36"/>
    </sheetView>
  </sheetViews>
  <sheetFormatPr defaultColWidth="9" defaultRowHeight="14.25"/>
  <cols>
    <col min="1" max="1" width="3.28515625" style="306" customWidth="1"/>
    <col min="2" max="2" width="4.140625" style="306" customWidth="1"/>
    <col min="3" max="3" width="3.7109375" style="306" customWidth="1"/>
    <col min="4" max="4" width="3.85546875" style="306" customWidth="1"/>
    <col min="5" max="5" width="5.85546875" style="306" customWidth="1"/>
    <col min="6" max="6" width="9" style="306" customWidth="1"/>
    <col min="7" max="7" width="39.28515625" style="306" customWidth="1"/>
    <col min="8" max="8" width="8.140625" style="307" customWidth="1"/>
    <col min="9" max="9" width="7.5703125" style="308" customWidth="1"/>
    <col min="10" max="10" width="9.85546875" style="309" customWidth="1"/>
    <col min="11" max="16384" width="9" style="306"/>
  </cols>
  <sheetData>
    <row r="2" spans="2:11" ht="15.75">
      <c r="B2" s="310" t="s">
        <v>0</v>
      </c>
    </row>
    <row r="3" spans="2:11" ht="15" customHeight="1">
      <c r="B3" s="310" t="s">
        <v>1</v>
      </c>
    </row>
    <row r="4" spans="2:11" ht="15" customHeight="1">
      <c r="B4" s="310" t="s">
        <v>2</v>
      </c>
    </row>
    <row r="5" spans="2:11" ht="15" customHeight="1">
      <c r="B5" s="304"/>
    </row>
    <row r="6" spans="2:11" s="304" customFormat="1" ht="21.75" customHeight="1">
      <c r="B6" s="356" t="s">
        <v>3</v>
      </c>
      <c r="C6" s="357"/>
      <c r="D6" s="357"/>
      <c r="E6" s="357"/>
      <c r="F6" s="357"/>
      <c r="G6" s="358"/>
      <c r="H6" s="311" t="s">
        <v>4</v>
      </c>
      <c r="I6" s="337" t="s">
        <v>5</v>
      </c>
      <c r="J6" s="338" t="s">
        <v>6</v>
      </c>
    </row>
    <row r="7" spans="2:11" s="305" customFormat="1" ht="14.25" customHeight="1">
      <c r="B7" s="359" t="s">
        <v>7</v>
      </c>
      <c r="C7" s="360"/>
      <c r="D7" s="360"/>
      <c r="E7" s="360"/>
      <c r="F7" s="360"/>
      <c r="G7" s="361"/>
      <c r="H7" s="314">
        <v>1</v>
      </c>
      <c r="I7" s="339">
        <v>3.0771159186666663</v>
      </c>
      <c r="J7" s="103" t="str">
        <f t="shared" ref="J7:J39" si="0">IF(I7="TDI","TDI",IF(I7&gt;3,"ST",IF(I7&gt;2,"T",IF(I7&gt;1,"S",IF(I7&gt;=0,"R")))))</f>
        <v>ST</v>
      </c>
    </row>
    <row r="8" spans="2:11" s="95" customFormat="1" ht="14.25" customHeight="1">
      <c r="B8" s="315" t="s">
        <v>8</v>
      </c>
      <c r="C8" s="359" t="s">
        <v>9</v>
      </c>
      <c r="D8" s="360"/>
      <c r="E8" s="360"/>
      <c r="F8" s="360"/>
      <c r="G8" s="360"/>
      <c r="H8" s="316">
        <v>0.95</v>
      </c>
      <c r="I8" s="297">
        <v>3.0285430722807014</v>
      </c>
      <c r="J8" s="103" t="str">
        <f t="shared" si="0"/>
        <v>ST</v>
      </c>
      <c r="K8" s="340"/>
    </row>
    <row r="9" spans="2:11" s="95" customFormat="1" ht="14.25" customHeight="1">
      <c r="B9" s="317"/>
      <c r="C9" s="312">
        <v>1</v>
      </c>
      <c r="D9" s="318" t="s">
        <v>10</v>
      </c>
      <c r="E9" s="313"/>
      <c r="F9" s="313"/>
      <c r="G9" s="313"/>
      <c r="H9" s="316">
        <v>0.3</v>
      </c>
      <c r="I9" s="297">
        <v>3.1435000000000008</v>
      </c>
      <c r="J9" s="103" t="str">
        <f t="shared" si="0"/>
        <v>ST</v>
      </c>
      <c r="K9" s="340"/>
    </row>
    <row r="10" spans="2:11" s="95" customFormat="1" ht="14.25" customHeight="1">
      <c r="B10" s="317"/>
      <c r="C10" s="317"/>
      <c r="D10" s="319" t="s">
        <v>11</v>
      </c>
      <c r="E10" s="362" t="s">
        <v>12</v>
      </c>
      <c r="F10" s="363"/>
      <c r="G10" s="364"/>
      <c r="H10" s="320">
        <v>0.1</v>
      </c>
      <c r="I10" s="297">
        <v>2.83</v>
      </c>
      <c r="J10" s="103" t="str">
        <f t="shared" si="0"/>
        <v>T</v>
      </c>
    </row>
    <row r="11" spans="2:11" s="95" customFormat="1" ht="40.5" customHeight="1">
      <c r="B11" s="317"/>
      <c r="C11" s="317"/>
      <c r="D11" s="319" t="s">
        <v>13</v>
      </c>
      <c r="E11" s="362" t="s">
        <v>14</v>
      </c>
      <c r="F11" s="363"/>
      <c r="G11" s="364"/>
      <c r="H11" s="320">
        <v>0.12</v>
      </c>
      <c r="I11" s="297">
        <v>3.6999999999999997</v>
      </c>
      <c r="J11" s="103" t="str">
        <f t="shared" si="0"/>
        <v>ST</v>
      </c>
    </row>
    <row r="12" spans="2:11" s="95" customFormat="1" ht="27.75" customHeight="1">
      <c r="B12" s="317"/>
      <c r="C12" s="317"/>
      <c r="D12" s="319" t="s">
        <v>15</v>
      </c>
      <c r="E12" s="362" t="s">
        <v>16</v>
      </c>
      <c r="F12" s="363"/>
      <c r="G12" s="364"/>
      <c r="H12" s="320">
        <v>0.22</v>
      </c>
      <c r="I12" s="297">
        <v>3.0000000000000004</v>
      </c>
      <c r="J12" s="103" t="str">
        <f t="shared" si="0"/>
        <v>T</v>
      </c>
    </row>
    <row r="13" spans="2:11" s="95" customFormat="1" ht="18" customHeight="1">
      <c r="B13" s="317"/>
      <c r="C13" s="317"/>
      <c r="D13" s="319" t="s">
        <v>17</v>
      </c>
      <c r="E13" s="362" t="s">
        <v>18</v>
      </c>
      <c r="F13" s="363"/>
      <c r="G13" s="364"/>
      <c r="H13" s="320">
        <v>0.05</v>
      </c>
      <c r="I13" s="297">
        <v>2.5</v>
      </c>
      <c r="J13" s="103" t="str">
        <f t="shared" si="0"/>
        <v>T</v>
      </c>
    </row>
    <row r="14" spans="2:11" s="95" customFormat="1" ht="28.5" customHeight="1">
      <c r="B14" s="317"/>
      <c r="C14" s="317"/>
      <c r="D14" s="319" t="s">
        <v>19</v>
      </c>
      <c r="E14" s="362" t="s">
        <v>20</v>
      </c>
      <c r="F14" s="363"/>
      <c r="G14" s="364"/>
      <c r="H14" s="320">
        <v>0.03</v>
      </c>
      <c r="I14" s="297">
        <v>4</v>
      </c>
      <c r="J14" s="103" t="str">
        <f t="shared" si="0"/>
        <v>ST</v>
      </c>
    </row>
    <row r="15" spans="2:11" s="95" customFormat="1" ht="27.75" customHeight="1">
      <c r="B15" s="317"/>
      <c r="C15" s="317"/>
      <c r="D15" s="319" t="s">
        <v>21</v>
      </c>
      <c r="E15" s="362" t="s">
        <v>22</v>
      </c>
      <c r="F15" s="363"/>
      <c r="G15" s="364"/>
      <c r="H15" s="320">
        <v>0.05</v>
      </c>
      <c r="I15" s="297">
        <v>4</v>
      </c>
      <c r="J15" s="103" t="str">
        <f t="shared" si="0"/>
        <v>ST</v>
      </c>
    </row>
    <row r="16" spans="2:11" s="95" customFormat="1" ht="24.75" customHeight="1">
      <c r="B16" s="317"/>
      <c r="C16" s="317"/>
      <c r="D16" s="319" t="s">
        <v>23</v>
      </c>
      <c r="E16" s="362" t="s">
        <v>24</v>
      </c>
      <c r="F16" s="363"/>
      <c r="G16" s="364"/>
      <c r="H16" s="320">
        <v>0.03</v>
      </c>
      <c r="I16" s="297">
        <v>4</v>
      </c>
      <c r="J16" s="103" t="str">
        <f t="shared" si="0"/>
        <v>ST</v>
      </c>
    </row>
    <row r="17" spans="2:10" s="95" customFormat="1" ht="41.25" customHeight="1">
      <c r="B17" s="317"/>
      <c r="C17" s="317"/>
      <c r="D17" s="319" t="s">
        <v>25</v>
      </c>
      <c r="E17" s="362" t="s">
        <v>26</v>
      </c>
      <c r="F17" s="363"/>
      <c r="G17" s="364"/>
      <c r="H17" s="320">
        <v>0.05</v>
      </c>
      <c r="I17" s="297">
        <v>4</v>
      </c>
      <c r="J17" s="103" t="str">
        <f t="shared" si="0"/>
        <v>ST</v>
      </c>
    </row>
    <row r="18" spans="2:10" s="95" customFormat="1" ht="27.75" customHeight="1">
      <c r="B18" s="317"/>
      <c r="C18" s="317"/>
      <c r="D18" s="319" t="s">
        <v>27</v>
      </c>
      <c r="E18" s="362" t="s">
        <v>28</v>
      </c>
      <c r="F18" s="363"/>
      <c r="G18" s="364"/>
      <c r="H18" s="320">
        <v>0.06</v>
      </c>
      <c r="I18" s="297">
        <v>2.8</v>
      </c>
      <c r="J18" s="103" t="str">
        <f t="shared" si="0"/>
        <v>T</v>
      </c>
    </row>
    <row r="19" spans="2:10" s="95" customFormat="1" ht="27.75" customHeight="1">
      <c r="B19" s="317"/>
      <c r="C19" s="317"/>
      <c r="D19" s="319" t="s">
        <v>29</v>
      </c>
      <c r="E19" s="362" t="s">
        <v>30</v>
      </c>
      <c r="F19" s="363"/>
      <c r="G19" s="364"/>
      <c r="H19" s="320">
        <v>0.03</v>
      </c>
      <c r="I19" s="297">
        <v>2</v>
      </c>
      <c r="J19" s="103" t="str">
        <f t="shared" si="0"/>
        <v>S</v>
      </c>
    </row>
    <row r="20" spans="2:10" s="95" customFormat="1" ht="29.25" customHeight="1">
      <c r="B20" s="317"/>
      <c r="C20" s="317"/>
      <c r="D20" s="319" t="s">
        <v>31</v>
      </c>
      <c r="E20" s="362" t="s">
        <v>32</v>
      </c>
      <c r="F20" s="363"/>
      <c r="G20" s="364"/>
      <c r="H20" s="320">
        <v>0.13</v>
      </c>
      <c r="I20" s="297">
        <v>3.8499999999999996</v>
      </c>
      <c r="J20" s="103" t="str">
        <f t="shared" si="0"/>
        <v>ST</v>
      </c>
    </row>
    <row r="21" spans="2:10" s="95" customFormat="1" ht="14.25" customHeight="1">
      <c r="B21" s="317"/>
      <c r="C21" s="317"/>
      <c r="D21" s="319" t="s">
        <v>33</v>
      </c>
      <c r="E21" s="362" t="s">
        <v>34</v>
      </c>
      <c r="F21" s="363"/>
      <c r="G21" s="364"/>
      <c r="H21" s="320">
        <v>0.05</v>
      </c>
      <c r="I21" s="297">
        <v>1.5</v>
      </c>
      <c r="J21" s="103" t="str">
        <f t="shared" si="0"/>
        <v>S</v>
      </c>
    </row>
    <row r="22" spans="2:10" s="95" customFormat="1" ht="14.25" customHeight="1">
      <c r="B22" s="317"/>
      <c r="C22" s="317"/>
      <c r="D22" s="319" t="s">
        <v>35</v>
      </c>
      <c r="E22" s="362" t="s">
        <v>36</v>
      </c>
      <c r="F22" s="363"/>
      <c r="G22" s="364"/>
      <c r="H22" s="320">
        <v>0.08</v>
      </c>
      <c r="I22" s="297">
        <v>2.35</v>
      </c>
      <c r="J22" s="103" t="str">
        <f t="shared" si="0"/>
        <v>T</v>
      </c>
    </row>
    <row r="23" spans="2:10" s="95" customFormat="1" ht="14.25" customHeight="1">
      <c r="B23" s="317"/>
      <c r="C23" s="317"/>
      <c r="D23" s="319"/>
      <c r="E23" s="365"/>
      <c r="F23" s="365"/>
      <c r="G23" s="365"/>
      <c r="H23" s="320"/>
      <c r="I23" s="341"/>
      <c r="J23" s="103"/>
    </row>
    <row r="24" spans="2:10" s="305" customFormat="1" ht="14.25" customHeight="1">
      <c r="B24" s="322"/>
      <c r="C24" s="322">
        <v>2</v>
      </c>
      <c r="D24" s="323" t="s">
        <v>37</v>
      </c>
      <c r="E24" s="323"/>
      <c r="F24" s="323"/>
      <c r="G24" s="322"/>
      <c r="H24" s="316">
        <v>0.7</v>
      </c>
      <c r="I24" s="342">
        <v>2.9792758175438596</v>
      </c>
      <c r="J24" s="103" t="str">
        <f t="shared" si="0"/>
        <v>T</v>
      </c>
    </row>
    <row r="25" spans="2:10" s="305" customFormat="1" ht="14.25" customHeight="1">
      <c r="B25" s="322"/>
      <c r="C25" s="322"/>
      <c r="D25" s="322" t="s">
        <v>11</v>
      </c>
      <c r="E25" s="324" t="s">
        <v>38</v>
      </c>
      <c r="F25" s="325"/>
      <c r="G25" s="326"/>
      <c r="H25" s="316">
        <v>0.4</v>
      </c>
      <c r="I25" s="342">
        <v>3.2695833333333333</v>
      </c>
      <c r="J25" s="103" t="str">
        <f t="shared" si="0"/>
        <v>ST</v>
      </c>
    </row>
    <row r="26" spans="2:10" s="95" customFormat="1" ht="14.25" customHeight="1">
      <c r="B26" s="317"/>
      <c r="C26" s="317"/>
      <c r="D26" s="317"/>
      <c r="E26" s="327" t="s">
        <v>39</v>
      </c>
      <c r="F26" s="363" t="s">
        <v>40</v>
      </c>
      <c r="G26" s="364"/>
      <c r="H26" s="320">
        <f>1/8</f>
        <v>0.125</v>
      </c>
      <c r="I26" s="342">
        <v>2.2424242424242422</v>
      </c>
      <c r="J26" s="103" t="str">
        <f t="shared" si="0"/>
        <v>T</v>
      </c>
    </row>
    <row r="27" spans="2:10" s="95" customFormat="1" ht="14.25" customHeight="1">
      <c r="B27" s="317"/>
      <c r="C27" s="317"/>
      <c r="D27" s="317"/>
      <c r="E27" s="327" t="s">
        <v>41</v>
      </c>
      <c r="F27" s="366" t="s">
        <v>42</v>
      </c>
      <c r="G27" s="367"/>
      <c r="H27" s="320" t="s">
        <v>43</v>
      </c>
      <c r="I27" s="342">
        <v>4</v>
      </c>
      <c r="J27" s="103" t="str">
        <f t="shared" si="0"/>
        <v>ST</v>
      </c>
    </row>
    <row r="28" spans="2:10" s="95" customFormat="1" ht="14.25" customHeight="1">
      <c r="B28" s="317"/>
      <c r="C28" s="317"/>
      <c r="D28" s="317"/>
      <c r="E28" s="327" t="s">
        <v>44</v>
      </c>
      <c r="F28" s="328" t="s">
        <v>45</v>
      </c>
      <c r="G28" s="328"/>
      <c r="H28" s="320">
        <v>0.1</v>
      </c>
      <c r="I28" s="342">
        <v>3.9090909090909092</v>
      </c>
      <c r="J28" s="103" t="str">
        <f t="shared" si="0"/>
        <v>ST</v>
      </c>
    </row>
    <row r="29" spans="2:10" s="95" customFormat="1" ht="14.25" customHeight="1">
      <c r="B29" s="317"/>
      <c r="C29" s="317"/>
      <c r="D29" s="317"/>
      <c r="E29" s="327" t="s">
        <v>46</v>
      </c>
      <c r="F29" s="328" t="s">
        <v>47</v>
      </c>
      <c r="G29" s="328"/>
      <c r="H29" s="320">
        <f>1/8</f>
        <v>0.125</v>
      </c>
      <c r="I29" s="342">
        <v>3.0696969696969694</v>
      </c>
      <c r="J29" s="103" t="str">
        <f t="shared" si="0"/>
        <v>ST</v>
      </c>
    </row>
    <row r="30" spans="2:10" s="95" customFormat="1" ht="14.25" customHeight="1">
      <c r="B30" s="317"/>
      <c r="C30" s="317"/>
      <c r="D30" s="317"/>
      <c r="E30" s="327" t="s">
        <v>48</v>
      </c>
      <c r="F30" s="328" t="s">
        <v>49</v>
      </c>
      <c r="G30" s="328"/>
      <c r="H30" s="320" t="s">
        <v>50</v>
      </c>
      <c r="I30" s="342">
        <v>3.8606060606060604</v>
      </c>
      <c r="J30" s="103" t="str">
        <f t="shared" si="0"/>
        <v>ST</v>
      </c>
    </row>
    <row r="31" spans="2:10" s="95" customFormat="1" ht="14.25" customHeight="1">
      <c r="B31" s="317"/>
      <c r="C31" s="317"/>
      <c r="D31" s="317"/>
      <c r="E31" s="327" t="s">
        <v>51</v>
      </c>
      <c r="F31" s="328" t="s">
        <v>52</v>
      </c>
      <c r="G31" s="328"/>
      <c r="H31" s="320" t="s">
        <v>50</v>
      </c>
      <c r="I31" s="342">
        <v>2.4500000000000002</v>
      </c>
      <c r="J31" s="103" t="str">
        <f t="shared" si="0"/>
        <v>T</v>
      </c>
    </row>
    <row r="32" spans="2:10" s="95" customFormat="1" ht="14.25" customHeight="1">
      <c r="B32" s="317"/>
      <c r="C32" s="317"/>
      <c r="D32" s="317"/>
      <c r="E32" s="327" t="s">
        <v>53</v>
      </c>
      <c r="F32" s="328" t="s">
        <v>54</v>
      </c>
      <c r="G32" s="328"/>
      <c r="H32" s="320" t="s">
        <v>55</v>
      </c>
      <c r="I32" s="342">
        <v>4</v>
      </c>
      <c r="J32" s="103" t="str">
        <f t="shared" si="0"/>
        <v>ST</v>
      </c>
    </row>
    <row r="33" spans="2:15" s="95" customFormat="1" ht="14.25" customHeight="1">
      <c r="B33" s="317"/>
      <c r="C33" s="317"/>
      <c r="D33" s="317"/>
      <c r="E33" s="327" t="s">
        <v>56</v>
      </c>
      <c r="F33" s="363" t="s">
        <v>57</v>
      </c>
      <c r="G33" s="364"/>
      <c r="H33" s="320">
        <v>0.1</v>
      </c>
      <c r="I33" s="342">
        <v>3.103030303030303</v>
      </c>
      <c r="J33" s="103" t="str">
        <f t="shared" si="0"/>
        <v>ST</v>
      </c>
    </row>
    <row r="34" spans="2:15" s="95" customFormat="1" ht="14.25" customHeight="1">
      <c r="B34" s="317"/>
      <c r="C34" s="317"/>
      <c r="D34" s="317"/>
      <c r="E34" s="330"/>
      <c r="F34" s="321"/>
      <c r="G34" s="321"/>
      <c r="H34" s="320"/>
      <c r="I34" s="341"/>
      <c r="J34" s="103"/>
    </row>
    <row r="35" spans="2:15" s="305" customFormat="1" ht="14.25" customHeight="1">
      <c r="B35" s="322"/>
      <c r="C35" s="322"/>
      <c r="D35" s="322" t="s">
        <v>13</v>
      </c>
      <c r="E35" s="324" t="s">
        <v>58</v>
      </c>
      <c r="F35" s="325"/>
      <c r="G35" s="331"/>
      <c r="H35" s="316">
        <v>0.6</v>
      </c>
      <c r="I35" s="342">
        <v>2.7857374736842102</v>
      </c>
      <c r="J35" s="103" t="str">
        <f t="shared" si="0"/>
        <v>T</v>
      </c>
    </row>
    <row r="36" spans="2:15" s="95" customFormat="1" ht="14.25" customHeight="1">
      <c r="B36" s="317"/>
      <c r="C36" s="317"/>
      <c r="D36" s="317"/>
      <c r="E36" s="332" t="s">
        <v>39</v>
      </c>
      <c r="F36" s="333" t="s">
        <v>59</v>
      </c>
      <c r="G36" s="334"/>
      <c r="H36" s="335">
        <v>0.8</v>
      </c>
      <c r="I36" s="342">
        <v>2.9624349999999993</v>
      </c>
      <c r="J36" s="103" t="str">
        <f t="shared" si="0"/>
        <v>T</v>
      </c>
    </row>
    <row r="37" spans="2:15" s="95" customFormat="1" ht="14.25" customHeight="1">
      <c r="B37" s="317"/>
      <c r="C37" s="317"/>
      <c r="D37" s="317"/>
      <c r="E37" s="332" t="s">
        <v>41</v>
      </c>
      <c r="F37" s="333" t="s">
        <v>60</v>
      </c>
      <c r="G37" s="329"/>
      <c r="H37" s="335">
        <v>0.2</v>
      </c>
      <c r="I37" s="342">
        <v>2.0789473684210527</v>
      </c>
      <c r="J37" s="103" t="str">
        <f t="shared" si="0"/>
        <v>T</v>
      </c>
    </row>
    <row r="38" spans="2:15" s="95" customFormat="1" ht="14.25" customHeight="1">
      <c r="B38" s="317"/>
      <c r="C38" s="317"/>
      <c r="D38" s="317"/>
      <c r="E38" s="332"/>
      <c r="F38" s="333"/>
      <c r="G38" s="329"/>
      <c r="H38" s="335"/>
      <c r="I38" s="341"/>
      <c r="J38" s="343"/>
    </row>
    <row r="39" spans="2:15" s="95" customFormat="1" ht="14.25" customHeight="1">
      <c r="B39" s="315" t="s">
        <v>61</v>
      </c>
      <c r="C39" s="368" t="s">
        <v>62</v>
      </c>
      <c r="D39" s="368"/>
      <c r="E39" s="368"/>
      <c r="F39" s="368"/>
      <c r="G39" s="368"/>
      <c r="H39" s="316">
        <v>0.05</v>
      </c>
      <c r="I39" s="297">
        <v>4</v>
      </c>
      <c r="J39" s="103" t="str">
        <f t="shared" si="0"/>
        <v>ST</v>
      </c>
    </row>
    <row r="40" spans="2:15" s="95" customFormat="1" ht="14.25" customHeight="1">
      <c r="H40" s="336"/>
      <c r="I40" s="344"/>
      <c r="J40" s="345"/>
    </row>
    <row r="41" spans="2:15" s="95" customFormat="1" ht="14.25" customHeight="1">
      <c r="B41" s="95" t="s">
        <v>63</v>
      </c>
      <c r="H41" s="336"/>
      <c r="I41" s="346"/>
      <c r="J41" s="345"/>
      <c r="M41" s="347"/>
      <c r="N41" s="347"/>
      <c r="O41" s="347"/>
    </row>
    <row r="42" spans="2:15" s="95" customFormat="1" ht="14.25" customHeight="1">
      <c r="B42" s="369" t="s">
        <v>64</v>
      </c>
      <c r="C42" s="369"/>
      <c r="D42" s="369"/>
      <c r="E42" s="369"/>
      <c r="F42" s="369"/>
      <c r="H42" s="336"/>
      <c r="I42" s="346"/>
      <c r="J42" s="345"/>
      <c r="M42" s="347"/>
      <c r="N42" s="347"/>
      <c r="O42" s="347"/>
    </row>
    <row r="43" spans="2:15" s="95" customFormat="1" ht="14.25" customHeight="1">
      <c r="B43" s="369" t="s">
        <v>65</v>
      </c>
      <c r="C43" s="369"/>
      <c r="D43" s="369"/>
      <c r="E43" s="369"/>
      <c r="F43" s="369"/>
      <c r="H43" s="336"/>
      <c r="I43" s="346"/>
      <c r="J43" s="345"/>
      <c r="M43" s="347"/>
      <c r="N43" s="347"/>
      <c r="O43" s="347"/>
    </row>
    <row r="44" spans="2:15" s="95" customFormat="1" ht="14.25" customHeight="1">
      <c r="B44" s="369" t="s">
        <v>66</v>
      </c>
      <c r="C44" s="369"/>
      <c r="D44" s="369"/>
      <c r="E44" s="369"/>
      <c r="F44" s="369"/>
      <c r="H44" s="336"/>
      <c r="I44" s="346"/>
      <c r="J44" s="345"/>
      <c r="M44" s="347"/>
      <c r="N44" s="347"/>
      <c r="O44" s="347"/>
    </row>
    <row r="45" spans="2:15" s="95" customFormat="1" ht="14.25" customHeight="1">
      <c r="B45" s="369" t="s">
        <v>67</v>
      </c>
      <c r="C45" s="369"/>
      <c r="D45" s="369"/>
      <c r="E45" s="369"/>
      <c r="H45" s="336"/>
      <c r="I45" s="346"/>
      <c r="J45" s="345"/>
      <c r="M45" s="347"/>
      <c r="N45" s="347"/>
      <c r="O45" s="347"/>
    </row>
    <row r="46" spans="2:15" s="95" customFormat="1" ht="14.25" customHeight="1">
      <c r="H46" s="336"/>
      <c r="I46" s="344"/>
      <c r="J46" s="345"/>
    </row>
    <row r="47" spans="2:15">
      <c r="B47" s="370" t="s">
        <v>68</v>
      </c>
      <c r="C47" s="370"/>
      <c r="D47" s="370"/>
      <c r="E47" s="370"/>
    </row>
    <row r="48" spans="2:15" ht="32.25" customHeight="1">
      <c r="B48" s="371" t="s">
        <v>69</v>
      </c>
      <c r="C48" s="371"/>
      <c r="D48" s="371"/>
      <c r="E48" s="371"/>
      <c r="F48" s="371"/>
      <c r="G48" s="371"/>
    </row>
    <row r="49" spans="2:6">
      <c r="B49" s="369"/>
      <c r="C49" s="369"/>
      <c r="D49" s="369"/>
      <c r="E49" s="369"/>
      <c r="F49" s="369"/>
    </row>
    <row r="50" spans="2:6">
      <c r="B50" s="369"/>
      <c r="C50" s="369"/>
      <c r="D50" s="369"/>
      <c r="E50" s="369"/>
      <c r="F50" s="369"/>
    </row>
    <row r="51" spans="2:6">
      <c r="B51" s="369"/>
      <c r="C51" s="369"/>
      <c r="D51" s="369"/>
      <c r="E51" s="369"/>
      <c r="F51" s="95"/>
    </row>
  </sheetData>
  <sheetProtection formatCells="0" formatColumns="0" formatRows="0" deleteColumns="0"/>
  <protectedRanges>
    <protectedRange sqref="B3:B5" name="Range1_2_1" securityDescriptor=""/>
  </protectedRanges>
  <mergeCells count="30">
    <mergeCell ref="B47:E47"/>
    <mergeCell ref="B48:G48"/>
    <mergeCell ref="B49:F49"/>
    <mergeCell ref="B50:F50"/>
    <mergeCell ref="B51:E51"/>
    <mergeCell ref="C39:G39"/>
    <mergeCell ref="B42:F42"/>
    <mergeCell ref="B43:F43"/>
    <mergeCell ref="B44:F44"/>
    <mergeCell ref="B45:E45"/>
    <mergeCell ref="E22:G22"/>
    <mergeCell ref="E23:G23"/>
    <mergeCell ref="F26:G26"/>
    <mergeCell ref="F27:G27"/>
    <mergeCell ref="F33:G33"/>
    <mergeCell ref="E17:G17"/>
    <mergeCell ref="E18:G18"/>
    <mergeCell ref="E19:G19"/>
    <mergeCell ref="E20:G20"/>
    <mergeCell ref="E21:G21"/>
    <mergeCell ref="E12:G12"/>
    <mergeCell ref="E13:G13"/>
    <mergeCell ref="E14:G14"/>
    <mergeCell ref="E15:G15"/>
    <mergeCell ref="E16:G16"/>
    <mergeCell ref="B6:G6"/>
    <mergeCell ref="B7:G7"/>
    <mergeCell ref="C8:G8"/>
    <mergeCell ref="E10:G10"/>
    <mergeCell ref="E11:G11"/>
  </mergeCells>
  <conditionalFormatting sqref="I26:I33">
    <cfRule type="cellIs" dxfId="0" priority="1" operator="greaterThan">
      <formula>"&gt;4"</formula>
    </cfRule>
  </conditionalFormatting>
  <pageMargins left="0.75" right="0.75" top="1" bottom="1" header="0.5" footer="0.5"/>
  <pageSetup paperSize="9" scale="85" orientation="portrait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1:P70"/>
  <sheetViews>
    <sheetView view="pageBreakPreview" topLeftCell="C43" zoomScaleNormal="70" zoomScaleSheetLayoutView="100" workbookViewId="0">
      <selection activeCell="N47" sqref="N47"/>
    </sheetView>
  </sheetViews>
  <sheetFormatPr defaultColWidth="9.140625" defaultRowHeight="14.25"/>
  <cols>
    <col min="1" max="1" width="2.140625" style="73" customWidth="1"/>
    <col min="2" max="2" width="4.7109375" style="73" customWidth="1"/>
    <col min="3" max="3" width="26.7109375" style="73" customWidth="1"/>
    <col min="4" max="4" width="4.85546875" style="279" customWidth="1"/>
    <col min="5" max="5" width="32.5703125" style="73" customWidth="1"/>
    <col min="6" max="6" width="11.42578125" style="280" customWidth="1"/>
    <col min="7" max="7" width="11" style="279" customWidth="1"/>
    <col min="8" max="8" width="7.42578125" style="73" customWidth="1"/>
    <col min="9" max="9" width="11.140625" style="73" customWidth="1"/>
    <col min="10" max="10" width="7.7109375" style="281" customWidth="1"/>
    <col min="11" max="11" width="10.28515625" style="73" customWidth="1"/>
    <col min="12" max="12" width="7.85546875" style="282" customWidth="1"/>
    <col min="13" max="13" width="10.5703125" style="73" customWidth="1"/>
    <col min="14" max="16384" width="9.140625" style="73"/>
  </cols>
  <sheetData>
    <row r="1" spans="2:16" ht="15.75">
      <c r="B1" s="6"/>
    </row>
    <row r="2" spans="2:16" ht="15.75">
      <c r="B2" s="6" t="s">
        <v>70</v>
      </c>
      <c r="C2" s="283"/>
      <c r="D2" s="284"/>
    </row>
    <row r="3" spans="2:16" ht="15.75">
      <c r="B3" s="372" t="str">
        <f>'Lamp 1 Gab'!B3</f>
        <v>KABUPATEN DHARMASRAYA</v>
      </c>
      <c r="C3" s="372"/>
      <c r="D3" s="372"/>
    </row>
    <row r="4" spans="2:16" ht="15.75">
      <c r="B4" s="373" t="str">
        <f>'Lamp 1 Gab'!B4</f>
        <v>PROVINSI SUMATERA BARAT</v>
      </c>
      <c r="C4" s="373"/>
      <c r="D4" s="373"/>
    </row>
    <row r="5" spans="2:16" ht="15" customHeight="1"/>
    <row r="6" spans="2:16" s="278" customFormat="1" ht="14.25" customHeight="1">
      <c r="B6" s="375" t="s">
        <v>71</v>
      </c>
      <c r="C6" s="382" t="s">
        <v>72</v>
      </c>
      <c r="D6" s="389" t="s">
        <v>73</v>
      </c>
      <c r="E6" s="390"/>
      <c r="F6" s="382" t="s">
        <v>74</v>
      </c>
      <c r="G6" s="382" t="s">
        <v>75</v>
      </c>
      <c r="H6" s="389" t="s">
        <v>76</v>
      </c>
      <c r="I6" s="390"/>
      <c r="J6" s="389" t="s">
        <v>77</v>
      </c>
      <c r="K6" s="390"/>
      <c r="L6" s="389" t="s">
        <v>78</v>
      </c>
      <c r="M6" s="390"/>
    </row>
    <row r="7" spans="2:16" s="278" customFormat="1" ht="15">
      <c r="B7" s="376"/>
      <c r="C7" s="383"/>
      <c r="D7" s="393"/>
      <c r="E7" s="394"/>
      <c r="F7" s="383"/>
      <c r="G7" s="383"/>
      <c r="H7" s="391"/>
      <c r="I7" s="392"/>
      <c r="J7" s="391"/>
      <c r="K7" s="392"/>
      <c r="L7" s="391"/>
      <c r="M7" s="392"/>
    </row>
    <row r="8" spans="2:16" ht="22.5" customHeight="1">
      <c r="B8" s="377"/>
      <c r="C8" s="384"/>
      <c r="D8" s="391"/>
      <c r="E8" s="392"/>
      <c r="F8" s="384"/>
      <c r="G8" s="384"/>
      <c r="H8" s="142" t="s">
        <v>79</v>
      </c>
      <c r="I8" s="101" t="s">
        <v>80</v>
      </c>
      <c r="J8" s="294" t="s">
        <v>79</v>
      </c>
      <c r="K8" s="101" t="s">
        <v>80</v>
      </c>
      <c r="L8" s="295" t="s">
        <v>79</v>
      </c>
      <c r="M8" s="101" t="s">
        <v>80</v>
      </c>
    </row>
    <row r="9" spans="2:16" s="66" customFormat="1" ht="15" customHeight="1">
      <c r="B9" s="378">
        <v>1</v>
      </c>
      <c r="C9" s="385" t="s">
        <v>81</v>
      </c>
      <c r="D9" s="285">
        <v>1</v>
      </c>
      <c r="E9" s="287" t="s">
        <v>82</v>
      </c>
      <c r="F9" s="87" t="s">
        <v>83</v>
      </c>
      <c r="G9" s="288" t="s">
        <v>84</v>
      </c>
      <c r="H9" s="288">
        <v>4</v>
      </c>
      <c r="I9" s="296" t="str">
        <f t="shared" ref="I9:M9" si="0">IF(H9="TDI","TDI",IF(H9&gt;3,"ST",IF(H9&gt;2,"T",IF(H9&gt;1,"S",IF(H9&gt;=0,"R")))))</f>
        <v>ST</v>
      </c>
      <c r="J9" s="297">
        <v>2.83</v>
      </c>
      <c r="K9" s="103" t="str">
        <f t="shared" si="0"/>
        <v>T</v>
      </c>
      <c r="L9" s="297">
        <v>3.1435000000000008</v>
      </c>
      <c r="M9" s="103" t="str">
        <f t="shared" si="0"/>
        <v>ST</v>
      </c>
    </row>
    <row r="10" spans="2:16" s="66" customFormat="1" ht="27.75" customHeight="1">
      <c r="B10" s="378"/>
      <c r="C10" s="385"/>
      <c r="D10" s="285">
        <v>2</v>
      </c>
      <c r="E10" s="287" t="s">
        <v>85</v>
      </c>
      <c r="F10" s="87" t="s">
        <v>86</v>
      </c>
      <c r="G10" s="288">
        <v>4.6522193448730178</v>
      </c>
      <c r="H10" s="288">
        <v>1</v>
      </c>
      <c r="I10" s="296" t="str">
        <f t="shared" ref="I10:I51" si="1">IF(H10="TDI","TDI",IF(H10&gt;3,"ST",IF(H10&gt;2,"T",IF(H10&gt;1,"S",IF(H10&gt;=0,"R")))))</f>
        <v>R</v>
      </c>
      <c r="J10" s="150"/>
      <c r="K10" s="108"/>
      <c r="L10" s="148"/>
      <c r="M10" s="108"/>
      <c r="N10" s="298"/>
    </row>
    <row r="11" spans="2:16" s="66" customFormat="1" ht="27.75" customHeight="1">
      <c r="B11" s="378"/>
      <c r="C11" s="385"/>
      <c r="D11" s="285">
        <v>3</v>
      </c>
      <c r="E11" s="287" t="s">
        <v>87</v>
      </c>
      <c r="F11" s="87" t="s">
        <v>83</v>
      </c>
      <c r="G11" s="288" t="s">
        <v>84</v>
      </c>
      <c r="H11" s="288">
        <v>4</v>
      </c>
      <c r="I11" s="296" t="str">
        <f t="shared" si="1"/>
        <v>ST</v>
      </c>
      <c r="J11" s="150"/>
      <c r="K11" s="108"/>
      <c r="L11" s="148"/>
      <c r="M11" s="108"/>
      <c r="N11" s="298"/>
    </row>
    <row r="12" spans="2:16" s="66" customFormat="1" ht="15" customHeight="1">
      <c r="B12" s="378"/>
      <c r="C12" s="385"/>
      <c r="D12" s="285">
        <v>4</v>
      </c>
      <c r="E12" s="289" t="s">
        <v>88</v>
      </c>
      <c r="F12" s="87" t="s">
        <v>86</v>
      </c>
      <c r="G12" s="288">
        <v>97.831592276036716</v>
      </c>
      <c r="H12" s="288">
        <v>4</v>
      </c>
      <c r="I12" s="296" t="str">
        <f t="shared" si="1"/>
        <v>ST</v>
      </c>
      <c r="J12" s="150"/>
      <c r="K12" s="108"/>
      <c r="L12" s="148"/>
      <c r="M12" s="108"/>
      <c r="N12" s="298"/>
    </row>
    <row r="13" spans="2:16" s="66" customFormat="1" ht="25.5" customHeight="1">
      <c r="B13" s="378"/>
      <c r="C13" s="385"/>
      <c r="D13" s="285">
        <v>5</v>
      </c>
      <c r="E13" s="289" t="s">
        <v>89</v>
      </c>
      <c r="F13" s="87" t="s">
        <v>90</v>
      </c>
      <c r="G13" s="288">
        <v>100</v>
      </c>
      <c r="H13" s="288">
        <v>4</v>
      </c>
      <c r="I13" s="296" t="str">
        <f t="shared" si="1"/>
        <v>ST</v>
      </c>
      <c r="J13" s="150"/>
      <c r="K13" s="108"/>
      <c r="L13" s="148"/>
      <c r="M13" s="108"/>
      <c r="N13" s="298"/>
    </row>
    <row r="14" spans="2:16" s="66" customFormat="1" ht="25.5">
      <c r="B14" s="378"/>
      <c r="C14" s="385"/>
      <c r="D14" s="285">
        <v>6</v>
      </c>
      <c r="E14" s="287" t="s">
        <v>91</v>
      </c>
      <c r="F14" s="87" t="s">
        <v>92</v>
      </c>
      <c r="G14" s="288">
        <v>1.3715472522520318</v>
      </c>
      <c r="H14" s="288">
        <v>1</v>
      </c>
      <c r="I14" s="296" t="str">
        <f t="shared" si="1"/>
        <v>R</v>
      </c>
      <c r="J14" s="150"/>
      <c r="K14" s="108"/>
      <c r="L14" s="148"/>
      <c r="M14" s="108"/>
      <c r="N14" s="298"/>
      <c r="P14" s="66" t="s">
        <v>93</v>
      </c>
    </row>
    <row r="15" spans="2:16" s="66" customFormat="1" ht="25.5">
      <c r="B15" s="378"/>
      <c r="C15" s="385"/>
      <c r="D15" s="285">
        <v>7</v>
      </c>
      <c r="E15" s="287" t="s">
        <v>94</v>
      </c>
      <c r="F15" s="87" t="s">
        <v>83</v>
      </c>
      <c r="G15" s="288" t="s">
        <v>95</v>
      </c>
      <c r="H15" s="288">
        <v>1</v>
      </c>
      <c r="I15" s="296" t="str">
        <f t="shared" si="1"/>
        <v>R</v>
      </c>
      <c r="J15" s="150"/>
      <c r="K15" s="108"/>
      <c r="L15" s="148"/>
      <c r="M15" s="108"/>
      <c r="N15" s="298"/>
      <c r="P15" s="66" t="s">
        <v>96</v>
      </c>
    </row>
    <row r="16" spans="2:16" s="66" customFormat="1" ht="25.5">
      <c r="B16" s="378"/>
      <c r="C16" s="385"/>
      <c r="D16" s="285">
        <v>8</v>
      </c>
      <c r="E16" s="287" t="s">
        <v>97</v>
      </c>
      <c r="F16" s="285" t="s">
        <v>83</v>
      </c>
      <c r="G16" s="288" t="s">
        <v>84</v>
      </c>
      <c r="H16" s="288">
        <v>4</v>
      </c>
      <c r="I16" s="296" t="str">
        <f t="shared" si="1"/>
        <v>ST</v>
      </c>
      <c r="J16" s="150"/>
      <c r="K16" s="108"/>
      <c r="L16" s="148"/>
      <c r="M16" s="108"/>
      <c r="N16" s="298"/>
      <c r="P16" s="66" t="s">
        <v>98</v>
      </c>
    </row>
    <row r="17" spans="2:14" s="66" customFormat="1" ht="25.5" customHeight="1">
      <c r="B17" s="379">
        <v>2</v>
      </c>
      <c r="C17" s="386" t="s">
        <v>99</v>
      </c>
      <c r="D17" s="285">
        <v>9</v>
      </c>
      <c r="E17" s="287" t="s">
        <v>100</v>
      </c>
      <c r="F17" s="285" t="s">
        <v>101</v>
      </c>
      <c r="G17" s="288" t="s">
        <v>102</v>
      </c>
      <c r="H17" s="288">
        <v>4</v>
      </c>
      <c r="I17" s="296" t="str">
        <f t="shared" si="1"/>
        <v>ST</v>
      </c>
      <c r="J17" s="297">
        <v>3.6999999999999997</v>
      </c>
      <c r="K17" s="103" t="str">
        <f>IF(J17="TDI","TDI",IF(J17&gt;3,"ST",IF(J17&gt;2,"T",IF(J17&gt;1,"S",IF(J17&gt;=0,"R")))))</f>
        <v>ST</v>
      </c>
      <c r="L17" s="148"/>
      <c r="M17" s="108"/>
      <c r="N17" s="298"/>
    </row>
    <row r="18" spans="2:14" s="66" customFormat="1" ht="38.25">
      <c r="B18" s="380"/>
      <c r="C18" s="387"/>
      <c r="D18" s="285">
        <v>10</v>
      </c>
      <c r="E18" s="287" t="s">
        <v>103</v>
      </c>
      <c r="F18" s="87" t="s">
        <v>101</v>
      </c>
      <c r="G18" s="288" t="s">
        <v>104</v>
      </c>
      <c r="H18" s="288">
        <v>4</v>
      </c>
      <c r="I18" s="296" t="str">
        <f t="shared" si="1"/>
        <v>ST</v>
      </c>
      <c r="J18" s="150"/>
      <c r="K18" s="108"/>
      <c r="L18" s="148"/>
      <c r="M18" s="108"/>
      <c r="N18" s="298"/>
    </row>
    <row r="19" spans="2:14" s="66" customFormat="1" ht="38.25" customHeight="1">
      <c r="B19" s="380"/>
      <c r="C19" s="387"/>
      <c r="D19" s="285">
        <v>11</v>
      </c>
      <c r="E19" s="287" t="s">
        <v>105</v>
      </c>
      <c r="F19" s="87" t="s">
        <v>106</v>
      </c>
      <c r="G19" s="288">
        <v>6</v>
      </c>
      <c r="H19" s="288">
        <v>3</v>
      </c>
      <c r="I19" s="296" t="str">
        <f t="shared" si="1"/>
        <v>T</v>
      </c>
      <c r="J19" s="150"/>
      <c r="K19" s="108"/>
      <c r="L19" s="148"/>
      <c r="M19" s="108"/>
      <c r="N19" s="298"/>
    </row>
    <row r="20" spans="2:14" s="66" customFormat="1" ht="21.75" customHeight="1">
      <c r="B20" s="381"/>
      <c r="C20" s="388"/>
      <c r="D20" s="285">
        <v>12</v>
      </c>
      <c r="E20" s="287" t="s">
        <v>107</v>
      </c>
      <c r="F20" s="87" t="s">
        <v>108</v>
      </c>
      <c r="G20" s="288">
        <v>15</v>
      </c>
      <c r="H20" s="288">
        <v>4</v>
      </c>
      <c r="I20" s="296" t="str">
        <f t="shared" si="1"/>
        <v>ST</v>
      </c>
      <c r="J20" s="150"/>
      <c r="K20" s="108"/>
      <c r="L20" s="148"/>
      <c r="M20" s="108"/>
      <c r="N20" s="298"/>
    </row>
    <row r="21" spans="2:14" s="66" customFormat="1" ht="15" customHeight="1">
      <c r="B21" s="379">
        <v>3</v>
      </c>
      <c r="C21" s="386" t="s">
        <v>109</v>
      </c>
      <c r="D21" s="285">
        <v>13</v>
      </c>
      <c r="E21" s="287" t="s">
        <v>110</v>
      </c>
      <c r="F21" s="87" t="s">
        <v>86</v>
      </c>
      <c r="G21" s="288">
        <v>45.454545454545453</v>
      </c>
      <c r="H21" s="288">
        <v>2</v>
      </c>
      <c r="I21" s="296" t="str">
        <f t="shared" si="1"/>
        <v>S</v>
      </c>
      <c r="J21" s="297">
        <v>3</v>
      </c>
      <c r="K21" s="103" t="str">
        <f>IF(J21="TDI","TDI",IF(J21&gt;3,"ST",IF(J21&gt;2,"T",IF(J21&gt;1,"S",IF(J21&gt;=0,"R")))))</f>
        <v>T</v>
      </c>
      <c r="L21" s="148"/>
      <c r="M21" s="108"/>
      <c r="N21" s="298"/>
    </row>
    <row r="22" spans="2:14" s="66" customFormat="1" ht="30" customHeight="1">
      <c r="B22" s="380"/>
      <c r="C22" s="387"/>
      <c r="D22" s="285">
        <v>14</v>
      </c>
      <c r="E22" s="287" t="s">
        <v>111</v>
      </c>
      <c r="F22" s="87" t="s">
        <v>86</v>
      </c>
      <c r="G22" s="288">
        <v>100</v>
      </c>
      <c r="H22" s="288">
        <v>4</v>
      </c>
      <c r="I22" s="296" t="str">
        <f t="shared" si="1"/>
        <v>ST</v>
      </c>
      <c r="J22" s="150"/>
      <c r="K22" s="108"/>
      <c r="L22" s="148"/>
      <c r="M22" s="108"/>
      <c r="N22" s="298"/>
    </row>
    <row r="23" spans="2:14" s="66" customFormat="1" ht="25.5" customHeight="1">
      <c r="B23" s="380"/>
      <c r="C23" s="387"/>
      <c r="D23" s="285">
        <v>15</v>
      </c>
      <c r="E23" s="287" t="s">
        <v>112</v>
      </c>
      <c r="F23" s="87" t="s">
        <v>101</v>
      </c>
      <c r="G23" s="288" t="s">
        <v>113</v>
      </c>
      <c r="H23" s="288">
        <v>1</v>
      </c>
      <c r="I23" s="296" t="str">
        <f t="shared" si="1"/>
        <v>R</v>
      </c>
      <c r="J23" s="150"/>
      <c r="K23" s="108"/>
      <c r="L23" s="148"/>
      <c r="M23" s="108"/>
    </row>
    <row r="24" spans="2:14" s="66" customFormat="1" ht="38.25" customHeight="1">
      <c r="B24" s="380"/>
      <c r="C24" s="387"/>
      <c r="D24" s="285">
        <v>16</v>
      </c>
      <c r="E24" s="287" t="s">
        <v>114</v>
      </c>
      <c r="F24" s="87" t="s">
        <v>83</v>
      </c>
      <c r="G24" s="288" t="s">
        <v>84</v>
      </c>
      <c r="H24" s="288">
        <v>4</v>
      </c>
      <c r="I24" s="296" t="str">
        <f t="shared" si="1"/>
        <v>ST</v>
      </c>
      <c r="J24" s="150"/>
      <c r="K24" s="108"/>
      <c r="L24" s="148"/>
      <c r="M24" s="108"/>
    </row>
    <row r="25" spans="2:14" s="66" customFormat="1" ht="21.75" customHeight="1">
      <c r="B25" s="380"/>
      <c r="C25" s="387"/>
      <c r="D25" s="285">
        <v>17</v>
      </c>
      <c r="E25" s="287" t="s">
        <v>115</v>
      </c>
      <c r="F25" s="87" t="s">
        <v>86</v>
      </c>
      <c r="G25" s="288">
        <v>71.619948138319501</v>
      </c>
      <c r="H25" s="288">
        <v>3</v>
      </c>
      <c r="I25" s="296" t="str">
        <f t="shared" si="1"/>
        <v>T</v>
      </c>
      <c r="J25" s="150"/>
      <c r="K25" s="108"/>
      <c r="L25" s="148"/>
      <c r="M25" s="108"/>
    </row>
    <row r="26" spans="2:14" s="66" customFormat="1" ht="25.5" customHeight="1">
      <c r="B26" s="380"/>
      <c r="C26" s="387"/>
      <c r="D26" s="285">
        <v>18</v>
      </c>
      <c r="E26" s="287" t="s">
        <v>116</v>
      </c>
      <c r="F26" s="87" t="s">
        <v>86</v>
      </c>
      <c r="G26" s="288">
        <v>45.207767603928723</v>
      </c>
      <c r="H26" s="288">
        <v>3</v>
      </c>
      <c r="I26" s="296" t="str">
        <f t="shared" si="1"/>
        <v>T</v>
      </c>
      <c r="J26" s="150"/>
      <c r="K26" s="108"/>
      <c r="L26" s="148"/>
      <c r="M26" s="108"/>
    </row>
    <row r="27" spans="2:14" s="66" customFormat="1" ht="40.5" customHeight="1">
      <c r="B27" s="380"/>
      <c r="C27" s="387"/>
      <c r="D27" s="285">
        <v>19</v>
      </c>
      <c r="E27" s="287" t="s">
        <v>117</v>
      </c>
      <c r="F27" s="87" t="s">
        <v>83</v>
      </c>
      <c r="G27" s="288" t="s">
        <v>84</v>
      </c>
      <c r="H27" s="288">
        <v>4</v>
      </c>
      <c r="I27" s="296" t="str">
        <f t="shared" si="1"/>
        <v>ST</v>
      </c>
      <c r="J27" s="150"/>
      <c r="K27" s="108"/>
      <c r="L27" s="148"/>
      <c r="M27" s="108"/>
    </row>
    <row r="28" spans="2:14" s="66" customFormat="1" ht="19.5" customHeight="1">
      <c r="B28" s="380"/>
      <c r="C28" s="387"/>
      <c r="D28" s="285">
        <v>20</v>
      </c>
      <c r="E28" s="287" t="s">
        <v>118</v>
      </c>
      <c r="F28" s="87" t="s">
        <v>86</v>
      </c>
      <c r="G28" s="288">
        <v>2.0014793116792147</v>
      </c>
      <c r="H28" s="288">
        <v>4</v>
      </c>
      <c r="I28" s="296" t="str">
        <f t="shared" si="1"/>
        <v>ST</v>
      </c>
      <c r="J28" s="150"/>
      <c r="K28" s="108"/>
      <c r="L28" s="148"/>
      <c r="M28" s="108"/>
    </row>
    <row r="29" spans="2:14" s="66" customFormat="1" ht="21" customHeight="1">
      <c r="B29" s="380"/>
      <c r="C29" s="387"/>
      <c r="D29" s="285">
        <v>21</v>
      </c>
      <c r="E29" s="287" t="s">
        <v>119</v>
      </c>
      <c r="F29" s="87" t="s">
        <v>83</v>
      </c>
      <c r="G29" s="288" t="s">
        <v>84</v>
      </c>
      <c r="H29" s="288">
        <v>4</v>
      </c>
      <c r="I29" s="296" t="str">
        <f t="shared" si="1"/>
        <v>ST</v>
      </c>
      <c r="J29" s="150"/>
      <c r="K29" s="108"/>
      <c r="L29" s="148"/>
      <c r="M29" s="108"/>
    </row>
    <row r="30" spans="2:14" s="66" customFormat="1" ht="35.25" customHeight="1">
      <c r="B30" s="381"/>
      <c r="C30" s="388"/>
      <c r="D30" s="285">
        <v>22</v>
      </c>
      <c r="E30" s="287" t="s">
        <v>120</v>
      </c>
      <c r="F30" s="87" t="s">
        <v>121</v>
      </c>
      <c r="G30" s="288">
        <v>43</v>
      </c>
      <c r="H30" s="288">
        <v>4</v>
      </c>
      <c r="I30" s="296" t="str">
        <f t="shared" si="1"/>
        <v>ST</v>
      </c>
      <c r="J30" s="150"/>
      <c r="K30" s="108"/>
      <c r="L30" s="148"/>
      <c r="M30" s="108"/>
    </row>
    <row r="31" spans="2:14" s="66" customFormat="1" ht="19.5" customHeight="1">
      <c r="B31" s="378">
        <v>4</v>
      </c>
      <c r="C31" s="385" t="s">
        <v>122</v>
      </c>
      <c r="D31" s="285">
        <v>23</v>
      </c>
      <c r="E31" s="287" t="s">
        <v>123</v>
      </c>
      <c r="F31" s="87" t="s">
        <v>124</v>
      </c>
      <c r="G31" s="288">
        <v>8</v>
      </c>
      <c r="H31" s="288">
        <v>1</v>
      </c>
      <c r="I31" s="296" t="str">
        <f t="shared" si="1"/>
        <v>R</v>
      </c>
      <c r="J31" s="297">
        <v>2.5</v>
      </c>
      <c r="K31" s="103" t="str">
        <f t="shared" ref="K31:K34" si="2">IF(J31="TDI","TDI",IF(J31&gt;3,"ST",IF(J31&gt;2,"T",IF(J31&gt;1,"S",IF(J31&gt;=0,"R")))))</f>
        <v>T</v>
      </c>
      <c r="L31" s="148"/>
      <c r="M31" s="108"/>
    </row>
    <row r="32" spans="2:14" s="66" customFormat="1" ht="25.5" customHeight="1">
      <c r="B32" s="378"/>
      <c r="C32" s="385"/>
      <c r="D32" s="285">
        <v>24</v>
      </c>
      <c r="E32" s="287" t="s">
        <v>125</v>
      </c>
      <c r="F32" s="285" t="s">
        <v>86</v>
      </c>
      <c r="G32" s="288">
        <v>100</v>
      </c>
      <c r="H32" s="288">
        <v>4</v>
      </c>
      <c r="I32" s="296" t="str">
        <f t="shared" si="1"/>
        <v>ST</v>
      </c>
      <c r="J32" s="150"/>
      <c r="K32" s="108"/>
      <c r="L32" s="148"/>
      <c r="M32" s="108"/>
    </row>
    <row r="33" spans="2:13" s="66" customFormat="1" ht="76.5" customHeight="1">
      <c r="B33" s="290">
        <v>5</v>
      </c>
      <c r="C33" s="291" t="s">
        <v>126</v>
      </c>
      <c r="D33" s="285">
        <v>25</v>
      </c>
      <c r="E33" s="287" t="s">
        <v>127</v>
      </c>
      <c r="F33" s="285" t="s">
        <v>86</v>
      </c>
      <c r="G33" s="288">
        <v>100</v>
      </c>
      <c r="H33" s="288">
        <v>4</v>
      </c>
      <c r="I33" s="296" t="str">
        <f t="shared" si="1"/>
        <v>ST</v>
      </c>
      <c r="J33" s="297">
        <v>4</v>
      </c>
      <c r="K33" s="103" t="str">
        <f t="shared" si="2"/>
        <v>ST</v>
      </c>
      <c r="L33" s="148"/>
      <c r="M33" s="108"/>
    </row>
    <row r="34" spans="2:13" s="66" customFormat="1" ht="33.75" customHeight="1">
      <c r="B34" s="378">
        <v>6</v>
      </c>
      <c r="C34" s="385" t="s">
        <v>128</v>
      </c>
      <c r="D34" s="285">
        <v>26</v>
      </c>
      <c r="E34" s="287" t="s">
        <v>129</v>
      </c>
      <c r="F34" s="87" t="s">
        <v>86</v>
      </c>
      <c r="G34" s="288">
        <v>100</v>
      </c>
      <c r="H34" s="288">
        <v>4</v>
      </c>
      <c r="I34" s="296" t="str">
        <f t="shared" si="1"/>
        <v>ST</v>
      </c>
      <c r="J34" s="297">
        <v>4</v>
      </c>
      <c r="K34" s="103" t="str">
        <f t="shared" si="2"/>
        <v>ST</v>
      </c>
      <c r="L34" s="148"/>
      <c r="M34" s="108"/>
    </row>
    <row r="35" spans="2:13" s="66" customFormat="1" ht="42" customHeight="1">
      <c r="B35" s="378"/>
      <c r="C35" s="385"/>
      <c r="D35" s="285">
        <v>27</v>
      </c>
      <c r="E35" s="287" t="s">
        <v>130</v>
      </c>
      <c r="F35" s="285" t="s">
        <v>86</v>
      </c>
      <c r="G35" s="288">
        <v>100</v>
      </c>
      <c r="H35" s="288">
        <v>4</v>
      </c>
      <c r="I35" s="296" t="str">
        <f t="shared" si="1"/>
        <v>ST</v>
      </c>
      <c r="J35" s="150"/>
      <c r="K35" s="108"/>
      <c r="L35" s="148"/>
      <c r="M35" s="108"/>
    </row>
    <row r="36" spans="2:13" s="66" customFormat="1" ht="74.25" customHeight="1">
      <c r="B36" s="292">
        <v>7</v>
      </c>
      <c r="C36" s="286" t="s">
        <v>131</v>
      </c>
      <c r="D36" s="285">
        <v>28</v>
      </c>
      <c r="E36" s="289" t="s">
        <v>132</v>
      </c>
      <c r="F36" s="87" t="s">
        <v>86</v>
      </c>
      <c r="G36" s="288">
        <v>0</v>
      </c>
      <c r="H36" s="288">
        <v>4</v>
      </c>
      <c r="I36" s="296" t="str">
        <f t="shared" si="1"/>
        <v>ST</v>
      </c>
      <c r="J36" s="297">
        <v>4</v>
      </c>
      <c r="K36" s="103" t="str">
        <f t="shared" ref="K36:K39" si="3">IF(J36="TDI","TDI",IF(J36&gt;3,"ST",IF(J36&gt;2,"T",IF(J36&gt;1,"S",IF(J36&gt;=0,"R")))))</f>
        <v>ST</v>
      </c>
      <c r="L36" s="148"/>
      <c r="M36" s="108"/>
    </row>
    <row r="37" spans="2:13" s="66" customFormat="1" ht="51" customHeight="1">
      <c r="B37" s="378">
        <v>8</v>
      </c>
      <c r="C37" s="385" t="s">
        <v>133</v>
      </c>
      <c r="D37" s="285">
        <v>29</v>
      </c>
      <c r="E37" s="289" t="s">
        <v>134</v>
      </c>
      <c r="F37" s="87" t="s">
        <v>83</v>
      </c>
      <c r="G37" s="288" t="s">
        <v>84</v>
      </c>
      <c r="H37" s="288">
        <v>4</v>
      </c>
      <c r="I37" s="296" t="str">
        <f t="shared" si="1"/>
        <v>ST</v>
      </c>
      <c r="J37" s="297">
        <v>4</v>
      </c>
      <c r="K37" s="103" t="str">
        <f t="shared" si="3"/>
        <v>ST</v>
      </c>
      <c r="L37" s="148"/>
      <c r="M37" s="108"/>
    </row>
    <row r="38" spans="2:13" s="66" customFormat="1" ht="68.25" customHeight="1">
      <c r="B38" s="378"/>
      <c r="C38" s="385"/>
      <c r="D38" s="285">
        <v>30</v>
      </c>
      <c r="E38" s="289" t="s">
        <v>135</v>
      </c>
      <c r="F38" s="87" t="s">
        <v>83</v>
      </c>
      <c r="G38" s="288" t="s">
        <v>84</v>
      </c>
      <c r="H38" s="288">
        <v>4</v>
      </c>
      <c r="I38" s="296" t="str">
        <f t="shared" si="1"/>
        <v>ST</v>
      </c>
      <c r="J38" s="150"/>
      <c r="K38" s="108"/>
      <c r="L38" s="148"/>
      <c r="M38" s="108"/>
    </row>
    <row r="39" spans="2:13" s="66" customFormat="1" ht="25.5" customHeight="1">
      <c r="B39" s="378">
        <v>9</v>
      </c>
      <c r="C39" s="385" t="s">
        <v>136</v>
      </c>
      <c r="D39" s="285">
        <v>31</v>
      </c>
      <c r="E39" s="287" t="s">
        <v>137</v>
      </c>
      <c r="F39" s="87" t="s">
        <v>86</v>
      </c>
      <c r="G39" s="288">
        <v>92.34503344333821</v>
      </c>
      <c r="H39" s="288">
        <v>2</v>
      </c>
      <c r="I39" s="296" t="str">
        <f t="shared" si="1"/>
        <v>S</v>
      </c>
      <c r="J39" s="297">
        <v>2.8</v>
      </c>
      <c r="K39" s="103" t="str">
        <f t="shared" si="3"/>
        <v>T</v>
      </c>
      <c r="L39" s="148"/>
      <c r="M39" s="108"/>
    </row>
    <row r="40" spans="2:13" s="66" customFormat="1" ht="20.25" customHeight="1">
      <c r="B40" s="378"/>
      <c r="C40" s="385"/>
      <c r="D40" s="285">
        <v>32</v>
      </c>
      <c r="E40" s="287" t="s">
        <v>138</v>
      </c>
      <c r="F40" s="87" t="s">
        <v>86</v>
      </c>
      <c r="G40" s="288">
        <v>85.26103716176145</v>
      </c>
      <c r="H40" s="288">
        <v>3</v>
      </c>
      <c r="I40" s="296" t="str">
        <f t="shared" si="1"/>
        <v>T</v>
      </c>
      <c r="J40" s="150"/>
      <c r="K40" s="108"/>
      <c r="L40" s="148"/>
      <c r="M40" s="108"/>
    </row>
    <row r="41" spans="2:13" s="66" customFormat="1" ht="36" customHeight="1">
      <c r="B41" s="378"/>
      <c r="C41" s="385"/>
      <c r="D41" s="285">
        <v>33</v>
      </c>
      <c r="E41" s="287" t="s">
        <v>139</v>
      </c>
      <c r="F41" s="87" t="s">
        <v>86</v>
      </c>
      <c r="G41" s="288">
        <v>53.858649534782657</v>
      </c>
      <c r="H41" s="288">
        <v>3</v>
      </c>
      <c r="I41" s="296" t="str">
        <f t="shared" si="1"/>
        <v>T</v>
      </c>
      <c r="J41" s="150"/>
      <c r="K41" s="108"/>
      <c r="L41" s="148"/>
      <c r="M41" s="108"/>
    </row>
    <row r="42" spans="2:13" s="66" customFormat="1" ht="81" customHeight="1">
      <c r="B42" s="285">
        <v>10</v>
      </c>
      <c r="C42" s="286" t="s">
        <v>140</v>
      </c>
      <c r="D42" s="285">
        <v>34</v>
      </c>
      <c r="E42" s="287" t="s">
        <v>141</v>
      </c>
      <c r="F42" s="87" t="s">
        <v>86</v>
      </c>
      <c r="G42" s="288">
        <v>6.4503866036100979</v>
      </c>
      <c r="H42" s="288">
        <v>2</v>
      </c>
      <c r="I42" s="296" t="str">
        <f t="shared" si="1"/>
        <v>S</v>
      </c>
      <c r="J42" s="297">
        <v>2</v>
      </c>
      <c r="K42" s="103" t="str">
        <f t="shared" ref="K42:K47" si="4">IF(J42="TDI","TDI",IF(J42&gt;3,"ST",IF(J42&gt;2,"T",IF(J42&gt;1,"S",IF(J42&gt;=0,"R")))))</f>
        <v>S</v>
      </c>
      <c r="L42" s="148"/>
      <c r="M42" s="108"/>
    </row>
    <row r="43" spans="2:13" s="66" customFormat="1" ht="18.75" customHeight="1">
      <c r="B43" s="378">
        <v>11</v>
      </c>
      <c r="C43" s="385" t="s">
        <v>142</v>
      </c>
      <c r="D43" s="285">
        <v>35</v>
      </c>
      <c r="E43" s="287" t="s">
        <v>143</v>
      </c>
      <c r="F43" s="87" t="s">
        <v>144</v>
      </c>
      <c r="G43" s="288" t="s">
        <v>145</v>
      </c>
      <c r="H43" s="288">
        <v>4</v>
      </c>
      <c r="I43" s="296" t="str">
        <f t="shared" si="1"/>
        <v>ST</v>
      </c>
      <c r="J43" s="297">
        <v>3.85</v>
      </c>
      <c r="K43" s="103" t="str">
        <f t="shared" si="4"/>
        <v>ST</v>
      </c>
      <c r="L43" s="148"/>
      <c r="M43" s="108"/>
    </row>
    <row r="44" spans="2:13" s="66" customFormat="1" ht="25.5" customHeight="1">
      <c r="B44" s="378"/>
      <c r="C44" s="385"/>
      <c r="D44" s="285">
        <v>36</v>
      </c>
      <c r="E44" s="287" t="s">
        <v>146</v>
      </c>
      <c r="F44" s="87" t="s">
        <v>86</v>
      </c>
      <c r="G44" s="288">
        <v>2.505876375361848</v>
      </c>
      <c r="H44" s="288">
        <v>4</v>
      </c>
      <c r="I44" s="296" t="str">
        <f t="shared" si="1"/>
        <v>ST</v>
      </c>
      <c r="J44" s="150"/>
      <c r="K44" s="108"/>
      <c r="L44" s="148"/>
      <c r="M44" s="108"/>
    </row>
    <row r="45" spans="2:13" s="66" customFormat="1" ht="30" customHeight="1">
      <c r="B45" s="378"/>
      <c r="C45" s="385"/>
      <c r="D45" s="285">
        <v>37</v>
      </c>
      <c r="E45" s="287" t="s">
        <v>147</v>
      </c>
      <c r="F45" s="87" t="s">
        <v>86</v>
      </c>
      <c r="G45" s="288">
        <v>88.817468602817755</v>
      </c>
      <c r="H45" s="288">
        <v>3</v>
      </c>
      <c r="I45" s="296" t="str">
        <f t="shared" si="1"/>
        <v>T</v>
      </c>
      <c r="J45" s="150"/>
      <c r="K45" s="108"/>
      <c r="L45" s="148"/>
      <c r="M45" s="108"/>
    </row>
    <row r="46" spans="2:13" s="66" customFormat="1" ht="30" customHeight="1">
      <c r="B46" s="378"/>
      <c r="C46" s="385"/>
      <c r="D46" s="285">
        <v>38</v>
      </c>
      <c r="E46" s="287" t="s">
        <v>148</v>
      </c>
      <c r="F46" s="87" t="s">
        <v>86</v>
      </c>
      <c r="G46" s="288">
        <v>76.509186351706035</v>
      </c>
      <c r="H46" s="288">
        <v>4</v>
      </c>
      <c r="I46" s="296" t="str">
        <f t="shared" si="1"/>
        <v>ST</v>
      </c>
      <c r="J46" s="150"/>
      <c r="K46" s="108"/>
      <c r="L46" s="148"/>
      <c r="M46" s="108"/>
    </row>
    <row r="47" spans="2:13" s="66" customFormat="1" ht="25.5" customHeight="1">
      <c r="B47" s="378">
        <v>12</v>
      </c>
      <c r="C47" s="385" t="s">
        <v>149</v>
      </c>
      <c r="D47" s="285">
        <v>39</v>
      </c>
      <c r="E47" s="287" t="s">
        <v>150</v>
      </c>
      <c r="F47" s="87" t="s">
        <v>86</v>
      </c>
      <c r="G47" s="288">
        <v>82.086666537740101</v>
      </c>
      <c r="H47" s="288">
        <v>2</v>
      </c>
      <c r="I47" s="296" t="str">
        <f t="shared" si="1"/>
        <v>S</v>
      </c>
      <c r="J47" s="297">
        <v>1.5</v>
      </c>
      <c r="K47" s="103" t="str">
        <f t="shared" si="4"/>
        <v>S</v>
      </c>
      <c r="L47" s="148"/>
      <c r="M47" s="108"/>
    </row>
    <row r="48" spans="2:13" s="66" customFormat="1" ht="27" customHeight="1">
      <c r="B48" s="378"/>
      <c r="C48" s="385"/>
      <c r="D48" s="285">
        <v>40</v>
      </c>
      <c r="E48" s="287" t="s">
        <v>151</v>
      </c>
      <c r="F48" s="285"/>
      <c r="G48" s="288">
        <v>-0.42486786401155885</v>
      </c>
      <c r="H48" s="288">
        <v>1</v>
      </c>
      <c r="I48" s="296" t="str">
        <f t="shared" si="1"/>
        <v>R</v>
      </c>
      <c r="J48" s="150"/>
      <c r="K48" s="108"/>
      <c r="L48" s="148"/>
      <c r="M48" s="108"/>
    </row>
    <row r="49" spans="2:13" s="66" customFormat="1" ht="38.25" customHeight="1">
      <c r="B49" s="378">
        <v>13</v>
      </c>
      <c r="C49" s="385" t="s">
        <v>152</v>
      </c>
      <c r="D49" s="285">
        <v>41</v>
      </c>
      <c r="E49" s="287" t="s">
        <v>153</v>
      </c>
      <c r="F49" s="87" t="s">
        <v>154</v>
      </c>
      <c r="G49" s="288">
        <v>11</v>
      </c>
      <c r="H49" s="288">
        <v>2</v>
      </c>
      <c r="I49" s="296" t="str">
        <f t="shared" si="1"/>
        <v>S</v>
      </c>
      <c r="J49" s="297">
        <v>2.35</v>
      </c>
      <c r="K49" s="103" t="str">
        <f>IF(J49="TDI","TDI",IF(J49&gt;3,"ST",IF(J49&gt;2,"T",IF(J49&gt;1,"S",IF(J49&gt;=0,"R")))))</f>
        <v>T</v>
      </c>
      <c r="L49" s="148"/>
      <c r="M49" s="108"/>
    </row>
    <row r="50" spans="2:13" s="66" customFormat="1" ht="21.75" customHeight="1">
      <c r="B50" s="378"/>
      <c r="C50" s="385"/>
      <c r="D50" s="285">
        <v>42</v>
      </c>
      <c r="E50" s="287" t="s">
        <v>155</v>
      </c>
      <c r="F50" s="87" t="s">
        <v>83</v>
      </c>
      <c r="G50" s="288" t="s">
        <v>84</v>
      </c>
      <c r="H50" s="288">
        <v>4</v>
      </c>
      <c r="I50" s="296" t="str">
        <f t="shared" si="1"/>
        <v>ST</v>
      </c>
      <c r="J50" s="299"/>
      <c r="K50" s="108"/>
      <c r="L50" s="148"/>
      <c r="M50" s="108"/>
    </row>
    <row r="51" spans="2:13" s="66" customFormat="1" ht="21.75" customHeight="1">
      <c r="B51" s="378"/>
      <c r="C51" s="385"/>
      <c r="D51" s="285">
        <v>43</v>
      </c>
      <c r="E51" s="287" t="s">
        <v>156</v>
      </c>
      <c r="F51" s="293" t="s">
        <v>157</v>
      </c>
      <c r="G51" s="443">
        <v>10</v>
      </c>
      <c r="H51" s="288">
        <v>1</v>
      </c>
      <c r="I51" s="296" t="str">
        <f t="shared" si="1"/>
        <v>R</v>
      </c>
      <c r="J51" s="299"/>
      <c r="K51" s="108"/>
      <c r="L51" s="148"/>
      <c r="M51" s="108"/>
    </row>
    <row r="52" spans="2:13" ht="6.75" customHeight="1">
      <c r="H52" s="65"/>
      <c r="I52" s="65"/>
      <c r="J52" s="300"/>
      <c r="K52" s="65"/>
      <c r="L52" s="301"/>
      <c r="M52" s="65"/>
    </row>
    <row r="53" spans="2:13">
      <c r="F53" s="95"/>
      <c r="H53" s="117" t="s">
        <v>158</v>
      </c>
      <c r="I53" s="117">
        <f>COUNTIF(I9:I52,"ST")</f>
        <v>25</v>
      </c>
      <c r="J53" s="302">
        <f>(I53/I58)*100</f>
        <v>58.139534883720934</v>
      </c>
      <c r="K53" s="65"/>
      <c r="L53" s="301"/>
      <c r="M53" s="65"/>
    </row>
    <row r="54" spans="2:13">
      <c r="B54" s="95" t="s">
        <v>63</v>
      </c>
      <c r="C54" s="95"/>
      <c r="D54" s="95"/>
      <c r="E54" s="95"/>
      <c r="F54" s="171"/>
      <c r="H54" s="117" t="s">
        <v>159</v>
      </c>
      <c r="I54" s="117">
        <f>COUNTIF(I9:I51,"T")</f>
        <v>6</v>
      </c>
      <c r="J54" s="302">
        <f>(I54/I58)*100</f>
        <v>13.953488372093023</v>
      </c>
      <c r="K54" s="65"/>
      <c r="L54" s="301"/>
      <c r="M54" s="65"/>
    </row>
    <row r="55" spans="2:13" ht="14.25" customHeight="1">
      <c r="B55" s="171" t="s">
        <v>64</v>
      </c>
      <c r="C55" s="171"/>
      <c r="D55" s="171"/>
      <c r="E55" s="171"/>
      <c r="F55" s="171"/>
      <c r="H55" s="117" t="s">
        <v>160</v>
      </c>
      <c r="I55" s="117">
        <f>COUNTIF(I9:I51,"S")</f>
        <v>5</v>
      </c>
      <c r="J55" s="302">
        <f>(I55/I58)*100</f>
        <v>11.627906976744185</v>
      </c>
      <c r="K55" s="65"/>
      <c r="L55" s="301"/>
      <c r="M55" s="65"/>
    </row>
    <row r="56" spans="2:13" ht="14.25" customHeight="1">
      <c r="B56" s="171" t="s">
        <v>65</v>
      </c>
      <c r="C56" s="171"/>
      <c r="D56" s="171"/>
      <c r="E56" s="171"/>
      <c r="F56" s="171"/>
      <c r="H56" s="117" t="s">
        <v>161</v>
      </c>
      <c r="I56" s="117">
        <f>COUNTIF(I9:I51,"R")</f>
        <v>7</v>
      </c>
      <c r="J56" s="302">
        <f>(I56/I58)*100</f>
        <v>16.279069767441861</v>
      </c>
      <c r="K56" s="65"/>
      <c r="L56" s="301"/>
      <c r="M56" s="65"/>
    </row>
    <row r="57" spans="2:13" ht="14.25" customHeight="1">
      <c r="B57" s="171" t="s">
        <v>66</v>
      </c>
      <c r="C57" s="171"/>
      <c r="D57" s="171"/>
      <c r="E57" s="171"/>
      <c r="F57" s="95"/>
      <c r="G57" s="97"/>
      <c r="H57" s="117" t="s">
        <v>162</v>
      </c>
      <c r="I57" s="117">
        <f>COUNTIF(I9:I51,"TDI")</f>
        <v>0</v>
      </c>
      <c r="J57" s="302">
        <f>(I57/I58)*100</f>
        <v>0</v>
      </c>
      <c r="K57" s="65"/>
      <c r="L57" s="301"/>
      <c r="M57" s="65"/>
    </row>
    <row r="58" spans="2:13">
      <c r="B58" s="369" t="s">
        <v>67</v>
      </c>
      <c r="C58" s="369"/>
      <c r="D58" s="369"/>
      <c r="E58" s="369"/>
      <c r="G58" s="97"/>
      <c r="H58" s="117" t="s">
        <v>163</v>
      </c>
      <c r="I58" s="117">
        <f>SUM(I53:I57)</f>
        <v>43</v>
      </c>
      <c r="J58" s="303">
        <f>SUM(J53:J57)</f>
        <v>100</v>
      </c>
      <c r="K58" s="65"/>
      <c r="L58" s="301"/>
      <c r="M58" s="65"/>
    </row>
    <row r="59" spans="2:13">
      <c r="H59" s="65"/>
      <c r="I59" s="65"/>
      <c r="J59" s="300"/>
      <c r="K59" s="65"/>
      <c r="L59" s="301"/>
      <c r="M59" s="65"/>
    </row>
    <row r="60" spans="2:13">
      <c r="H60" s="65"/>
      <c r="I60" s="65"/>
      <c r="J60" s="300"/>
      <c r="K60" s="65"/>
      <c r="L60" s="301"/>
      <c r="M60" s="65"/>
    </row>
    <row r="63" spans="2:13">
      <c r="B63" s="370" t="s">
        <v>63</v>
      </c>
      <c r="C63" s="370"/>
      <c r="D63" s="370"/>
      <c r="E63" s="370"/>
    </row>
    <row r="64" spans="2:13">
      <c r="B64" s="369"/>
      <c r="C64" s="369"/>
      <c r="D64" s="369"/>
      <c r="E64" s="369"/>
    </row>
    <row r="65" spans="2:6">
      <c r="B65" s="374" t="s">
        <v>164</v>
      </c>
      <c r="C65" s="369"/>
      <c r="D65" s="369"/>
      <c r="E65" s="369"/>
    </row>
    <row r="66" spans="2:6">
      <c r="B66" s="171"/>
      <c r="C66" s="171"/>
      <c r="D66" s="171"/>
      <c r="E66" s="171"/>
    </row>
    <row r="67" spans="2:6">
      <c r="B67" s="370" t="s">
        <v>68</v>
      </c>
      <c r="C67" s="370"/>
      <c r="D67" s="370"/>
      <c r="E67" s="370"/>
    </row>
    <row r="68" spans="2:6">
      <c r="B68" s="371" t="s">
        <v>165</v>
      </c>
      <c r="C68" s="371"/>
      <c r="D68" s="371"/>
      <c r="E68" s="371"/>
      <c r="F68" s="97"/>
    </row>
    <row r="69" spans="2:6" ht="21" customHeight="1">
      <c r="B69" s="68" t="s">
        <v>166</v>
      </c>
      <c r="C69" s="97"/>
      <c r="D69" s="97"/>
      <c r="E69" s="97"/>
      <c r="F69" s="97"/>
    </row>
    <row r="70" spans="2:6" ht="14.25" customHeight="1">
      <c r="B70" s="68" t="s">
        <v>167</v>
      </c>
      <c r="C70" s="97"/>
      <c r="D70" s="97"/>
      <c r="E70" s="97"/>
    </row>
  </sheetData>
  <sheetProtection formatCells="0" formatColumns="0" deleteColumns="0"/>
  <protectedRanges>
    <protectedRange sqref="B4" name="Range1_2_1_1" securityDescriptor=""/>
  </protectedRanges>
  <mergeCells count="36">
    <mergeCell ref="F6:F8"/>
    <mergeCell ref="G6:G8"/>
    <mergeCell ref="H6:I7"/>
    <mergeCell ref="J6:K7"/>
    <mergeCell ref="L6:M7"/>
    <mergeCell ref="B65:E65"/>
    <mergeCell ref="B67:E67"/>
    <mergeCell ref="B68:E68"/>
    <mergeCell ref="B6:B8"/>
    <mergeCell ref="B9:B16"/>
    <mergeCell ref="B17:B20"/>
    <mergeCell ref="B21:B30"/>
    <mergeCell ref="B31:B32"/>
    <mergeCell ref="B34:B35"/>
    <mergeCell ref="B37:B38"/>
    <mergeCell ref="B39:B41"/>
    <mergeCell ref="B43:B46"/>
    <mergeCell ref="B47:B48"/>
    <mergeCell ref="B49:B51"/>
    <mergeCell ref="C6:C8"/>
    <mergeCell ref="C9:C16"/>
    <mergeCell ref="B3:D3"/>
    <mergeCell ref="B4:D4"/>
    <mergeCell ref="B58:E58"/>
    <mergeCell ref="B63:E63"/>
    <mergeCell ref="B64:E64"/>
    <mergeCell ref="C17:C20"/>
    <mergeCell ref="C21:C30"/>
    <mergeCell ref="C31:C32"/>
    <mergeCell ref="C34:C35"/>
    <mergeCell ref="C37:C38"/>
    <mergeCell ref="C39:C41"/>
    <mergeCell ref="C43:C46"/>
    <mergeCell ref="C47:C48"/>
    <mergeCell ref="C49:C51"/>
    <mergeCell ref="D6:E8"/>
  </mergeCells>
  <hyperlinks>
    <hyperlink ref="F43" location="_ftn1" display="opini"/>
  </hyperlinks>
  <printOptions horizontalCentered="1"/>
  <pageMargins left="0.63958333333333295" right="0.196527777777778" top="0.78958333333333297" bottom="0.51180555555555596" header="0.51180555555555596" footer="0.51180555555555596"/>
  <pageSetup paperSize="9" scale="63" orientation="portrait" r:id="rId1"/>
  <headerFooter alignWithMargins="0">
    <oddHeader>&amp;RLampiran 2</oddHeader>
  </headerFooter>
  <rowBreaks count="1" manualBreakCount="1">
    <brk id="4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B2:BW111"/>
  <sheetViews>
    <sheetView view="pageBreakPreview" topLeftCell="W70" zoomScaleSheetLayoutView="100" workbookViewId="0">
      <selection activeCell="AB84" sqref="AB84"/>
    </sheetView>
  </sheetViews>
  <sheetFormatPr defaultColWidth="9" defaultRowHeight="12"/>
  <cols>
    <col min="1" max="1" width="2.7109375" style="187" customWidth="1"/>
    <col min="2" max="2" width="4.42578125" style="187" customWidth="1"/>
    <col min="3" max="3" width="15.85546875" style="187" customWidth="1"/>
    <col min="4" max="4" width="4.42578125" style="188" customWidth="1"/>
    <col min="5" max="5" width="26" style="187" customWidth="1"/>
    <col min="6" max="6" width="10.5703125" style="189" customWidth="1"/>
    <col min="7" max="7" width="8.42578125" style="190" customWidth="1"/>
    <col min="8" max="8" width="10" style="191" customWidth="1"/>
    <col min="9" max="9" width="9.28515625" style="187" customWidth="1"/>
    <col min="10" max="13" width="8.5703125" style="187" customWidth="1"/>
    <col min="14" max="14" width="8.7109375" style="187" customWidth="1"/>
    <col min="15" max="15" width="9" style="187" customWidth="1"/>
    <col min="16" max="16" width="8.42578125" style="187" customWidth="1"/>
    <col min="17" max="17" width="9.140625" style="187" customWidth="1"/>
    <col min="18" max="18" width="9.5703125" style="187" customWidth="1"/>
    <col min="19" max="19" width="8.85546875" style="187" customWidth="1"/>
    <col min="20" max="20" width="8.7109375" style="187" customWidth="1"/>
    <col min="21" max="21" width="9.28515625" style="187" customWidth="1"/>
    <col min="22" max="22" width="8.7109375" style="187" customWidth="1"/>
    <col min="23" max="24" width="9" style="187" customWidth="1"/>
    <col min="25" max="25" width="9.85546875" style="187" customWidth="1"/>
    <col min="26" max="27" width="8.5703125" style="187" customWidth="1"/>
    <col min="28" max="29" width="9.42578125" style="187" customWidth="1"/>
    <col min="30" max="30" width="8.42578125" style="187" customWidth="1"/>
    <col min="31" max="31" width="8.5703125" style="187" customWidth="1"/>
    <col min="32" max="32" width="8.85546875" style="187" customWidth="1"/>
    <col min="33" max="33" width="9.5703125" style="187" customWidth="1"/>
    <col min="34" max="34" width="8.5703125" style="187" customWidth="1"/>
    <col min="35" max="35" width="9.140625" style="192" customWidth="1"/>
    <col min="36" max="36" width="8.42578125" style="187" customWidth="1"/>
    <col min="37" max="38" width="8.5703125" style="187" customWidth="1"/>
    <col min="39" max="39" width="8.85546875" style="187" customWidth="1"/>
    <col min="40" max="40" width="9.140625" style="187" customWidth="1"/>
    <col min="41" max="41" width="8.42578125" style="187" customWidth="1"/>
    <col min="42" max="42" width="9.28515625" style="193" customWidth="1"/>
    <col min="43" max="43" width="9.28515625" style="194" customWidth="1"/>
    <col min="44" max="49" width="7" style="187" customWidth="1"/>
    <col min="50" max="50" width="9.28515625" style="187" customWidth="1"/>
    <col min="51" max="16384" width="9" style="187"/>
  </cols>
  <sheetData>
    <row r="2" spans="2:50" ht="15">
      <c r="B2" s="195" t="s">
        <v>168</v>
      </c>
      <c r="C2" s="196"/>
      <c r="D2" s="196"/>
      <c r="E2" s="196"/>
      <c r="F2" s="190"/>
      <c r="H2" s="197"/>
      <c r="I2" s="197"/>
      <c r="J2" s="197"/>
      <c r="K2" s="197"/>
      <c r="L2" s="197"/>
      <c r="M2" s="197"/>
    </row>
    <row r="3" spans="2:50" ht="15">
      <c r="B3" s="395" t="str">
        <f>'Lamp 1 Gab'!B3</f>
        <v>KABUPATEN DHARMASRAYA</v>
      </c>
      <c r="C3" s="395"/>
      <c r="D3" s="395"/>
      <c r="E3" s="395"/>
      <c r="F3" s="183"/>
      <c r="J3" s="191"/>
      <c r="L3" s="191"/>
    </row>
    <row r="4" spans="2:50" ht="15">
      <c r="B4" s="395" t="str">
        <f>'Lamp 1 Gab'!B4</f>
        <v>PROVINSI SUMATERA BARAT</v>
      </c>
      <c r="C4" s="395"/>
      <c r="D4" s="395"/>
      <c r="E4" s="395"/>
      <c r="F4" s="183"/>
      <c r="J4" s="191"/>
      <c r="L4" s="191"/>
    </row>
    <row r="5" spans="2:50" ht="3.75" customHeight="1">
      <c r="D5" s="187"/>
    </row>
    <row r="6" spans="2:50" s="183" customFormat="1">
      <c r="B6" s="405" t="s">
        <v>71</v>
      </c>
      <c r="C6" s="405" t="s">
        <v>72</v>
      </c>
      <c r="D6" s="405" t="s">
        <v>71</v>
      </c>
      <c r="E6" s="405" t="s">
        <v>73</v>
      </c>
      <c r="F6" s="405" t="s">
        <v>169</v>
      </c>
      <c r="G6" s="198"/>
      <c r="H6" s="396" t="s">
        <v>59</v>
      </c>
      <c r="I6" s="397"/>
      <c r="J6" s="397"/>
      <c r="K6" s="397"/>
      <c r="L6" s="397"/>
      <c r="M6" s="397"/>
      <c r="N6" s="397"/>
      <c r="O6" s="397"/>
      <c r="P6" s="397"/>
      <c r="Q6" s="397"/>
      <c r="R6" s="397"/>
      <c r="S6" s="397"/>
      <c r="T6" s="397"/>
      <c r="U6" s="397"/>
      <c r="V6" s="397"/>
      <c r="W6" s="397"/>
      <c r="X6" s="397"/>
      <c r="Y6" s="397"/>
      <c r="Z6" s="397"/>
      <c r="AA6" s="397"/>
      <c r="AB6" s="397"/>
      <c r="AC6" s="397"/>
      <c r="AD6" s="397"/>
      <c r="AE6" s="397"/>
      <c r="AF6" s="397"/>
      <c r="AG6" s="397"/>
      <c r="AH6" s="398" t="s">
        <v>60</v>
      </c>
      <c r="AI6" s="399"/>
      <c r="AJ6" s="399"/>
      <c r="AK6" s="399"/>
      <c r="AL6" s="399"/>
      <c r="AM6" s="399"/>
      <c r="AN6" s="399"/>
      <c r="AO6" s="399"/>
      <c r="AP6" s="412" t="s">
        <v>170</v>
      </c>
      <c r="AQ6" s="414" t="s">
        <v>171</v>
      </c>
      <c r="AR6" s="234"/>
      <c r="AS6" s="234"/>
      <c r="AT6" s="234"/>
      <c r="AU6" s="234"/>
      <c r="AV6" s="234"/>
      <c r="AW6" s="234"/>
      <c r="AX6" s="234"/>
    </row>
    <row r="7" spans="2:50" s="183" customFormat="1">
      <c r="B7" s="406"/>
      <c r="C7" s="406"/>
      <c r="D7" s="406"/>
      <c r="E7" s="406"/>
      <c r="F7" s="406"/>
      <c r="G7" s="199"/>
      <c r="H7" s="200">
        <v>1</v>
      </c>
      <c r="I7" s="200">
        <v>2</v>
      </c>
      <c r="J7" s="200">
        <v>3</v>
      </c>
      <c r="K7" s="200">
        <v>4</v>
      </c>
      <c r="L7" s="200">
        <v>5</v>
      </c>
      <c r="M7" s="200">
        <v>6</v>
      </c>
      <c r="N7" s="200">
        <v>7</v>
      </c>
      <c r="O7" s="200">
        <v>8</v>
      </c>
      <c r="P7" s="200">
        <v>9</v>
      </c>
      <c r="Q7" s="200">
        <v>10</v>
      </c>
      <c r="R7" s="200">
        <v>11</v>
      </c>
      <c r="S7" s="200">
        <v>12</v>
      </c>
      <c r="T7" s="200">
        <v>13</v>
      </c>
      <c r="U7" s="200">
        <v>14</v>
      </c>
      <c r="V7" s="200">
        <v>15</v>
      </c>
      <c r="W7" s="200">
        <v>16</v>
      </c>
      <c r="X7" s="200">
        <v>17</v>
      </c>
      <c r="Y7" s="200">
        <v>18</v>
      </c>
      <c r="Z7" s="200">
        <v>19</v>
      </c>
      <c r="AA7" s="200">
        <v>20</v>
      </c>
      <c r="AB7" s="200">
        <v>21</v>
      </c>
      <c r="AC7" s="200">
        <v>22</v>
      </c>
      <c r="AD7" s="200">
        <v>23</v>
      </c>
      <c r="AE7" s="200">
        <v>24</v>
      </c>
      <c r="AF7" s="200">
        <v>25</v>
      </c>
      <c r="AG7" s="200">
        <v>26</v>
      </c>
      <c r="AH7" s="227">
        <v>27</v>
      </c>
      <c r="AI7" s="228">
        <v>28</v>
      </c>
      <c r="AJ7" s="200">
        <v>29</v>
      </c>
      <c r="AK7" s="200">
        <v>30</v>
      </c>
      <c r="AL7" s="200">
        <v>31</v>
      </c>
      <c r="AM7" s="200">
        <v>32</v>
      </c>
      <c r="AN7" s="200">
        <v>33</v>
      </c>
      <c r="AO7" s="200">
        <v>34</v>
      </c>
      <c r="AP7" s="413"/>
      <c r="AQ7" s="415"/>
      <c r="AR7" s="400" t="s">
        <v>172</v>
      </c>
      <c r="AS7" s="401"/>
      <c r="AT7" s="401"/>
      <c r="AU7" s="401"/>
      <c r="AV7" s="401"/>
      <c r="AW7" s="401"/>
      <c r="AX7" s="402"/>
    </row>
    <row r="8" spans="2:50" s="184" customFormat="1" ht="84" customHeight="1">
      <c r="B8" s="406"/>
      <c r="C8" s="406"/>
      <c r="D8" s="406"/>
      <c r="E8" s="406"/>
      <c r="F8" s="406"/>
      <c r="G8" s="199"/>
      <c r="H8" s="201" t="s">
        <v>173</v>
      </c>
      <c r="I8" s="201" t="s">
        <v>174</v>
      </c>
      <c r="J8" s="201" t="s">
        <v>175</v>
      </c>
      <c r="K8" s="201" t="s">
        <v>176</v>
      </c>
      <c r="L8" s="201" t="s">
        <v>177</v>
      </c>
      <c r="M8" s="201" t="s">
        <v>178</v>
      </c>
      <c r="N8" s="201" t="s">
        <v>179</v>
      </c>
      <c r="O8" s="201" t="s">
        <v>180</v>
      </c>
      <c r="P8" s="201" t="s">
        <v>181</v>
      </c>
      <c r="Q8" s="201" t="s">
        <v>182</v>
      </c>
      <c r="R8" s="201" t="s">
        <v>183</v>
      </c>
      <c r="S8" s="201" t="s">
        <v>184</v>
      </c>
      <c r="T8" s="201" t="s">
        <v>185</v>
      </c>
      <c r="U8" s="201" t="s">
        <v>186</v>
      </c>
      <c r="V8" s="201" t="s">
        <v>187</v>
      </c>
      <c r="W8" s="201" t="s">
        <v>188</v>
      </c>
      <c r="X8" s="201" t="s">
        <v>189</v>
      </c>
      <c r="Y8" s="201" t="s">
        <v>190</v>
      </c>
      <c r="Z8" s="201" t="s">
        <v>191</v>
      </c>
      <c r="AA8" s="201" t="s">
        <v>192</v>
      </c>
      <c r="AB8" s="201" t="s">
        <v>193</v>
      </c>
      <c r="AC8" s="201" t="s">
        <v>194</v>
      </c>
      <c r="AD8" s="201" t="s">
        <v>195</v>
      </c>
      <c r="AE8" s="201" t="s">
        <v>196</v>
      </c>
      <c r="AF8" s="201" t="s">
        <v>197</v>
      </c>
      <c r="AG8" s="201" t="s">
        <v>198</v>
      </c>
      <c r="AH8" s="229" t="s">
        <v>199</v>
      </c>
      <c r="AI8" s="230" t="s">
        <v>200</v>
      </c>
      <c r="AJ8" s="201" t="s">
        <v>201</v>
      </c>
      <c r="AK8" s="201" t="s">
        <v>202</v>
      </c>
      <c r="AL8" s="201" t="s">
        <v>203</v>
      </c>
      <c r="AM8" s="201" t="s">
        <v>204</v>
      </c>
      <c r="AN8" s="201" t="s">
        <v>205</v>
      </c>
      <c r="AO8" s="201" t="s">
        <v>206</v>
      </c>
      <c r="AP8" s="413"/>
      <c r="AQ8" s="415"/>
      <c r="AR8" s="235" t="s">
        <v>158</v>
      </c>
      <c r="AS8" s="235" t="s">
        <v>207</v>
      </c>
      <c r="AT8" s="235" t="s">
        <v>160</v>
      </c>
      <c r="AU8" s="235" t="s">
        <v>161</v>
      </c>
      <c r="AV8" s="235" t="s">
        <v>162</v>
      </c>
      <c r="AW8" s="235" t="s">
        <v>208</v>
      </c>
      <c r="AX8" s="235" t="s">
        <v>209</v>
      </c>
    </row>
    <row r="9" spans="2:50" s="184" customFormat="1">
      <c r="B9" s="202">
        <v>1</v>
      </c>
      <c r="C9" s="202">
        <v>2</v>
      </c>
      <c r="D9" s="202">
        <v>3</v>
      </c>
      <c r="E9" s="202">
        <v>4</v>
      </c>
      <c r="F9" s="202">
        <v>5</v>
      </c>
      <c r="G9" s="202">
        <v>6</v>
      </c>
      <c r="H9" s="202">
        <v>7</v>
      </c>
      <c r="I9" s="202">
        <v>8</v>
      </c>
      <c r="J9" s="202">
        <v>9</v>
      </c>
      <c r="K9" s="202">
        <v>10</v>
      </c>
      <c r="L9" s="202">
        <v>11</v>
      </c>
      <c r="M9" s="202">
        <v>12</v>
      </c>
      <c r="N9" s="202">
        <v>13</v>
      </c>
      <c r="O9" s="202">
        <v>14</v>
      </c>
      <c r="P9" s="202">
        <v>15</v>
      </c>
      <c r="Q9" s="202">
        <v>16</v>
      </c>
      <c r="R9" s="202">
        <v>17</v>
      </c>
      <c r="S9" s="202">
        <v>18</v>
      </c>
      <c r="T9" s="202">
        <v>19</v>
      </c>
      <c r="U9" s="202">
        <v>20</v>
      </c>
      <c r="V9" s="202">
        <v>21</v>
      </c>
      <c r="W9" s="202">
        <v>22</v>
      </c>
      <c r="X9" s="202">
        <v>23</v>
      </c>
      <c r="Y9" s="202">
        <v>24</v>
      </c>
      <c r="Z9" s="202">
        <v>25</v>
      </c>
      <c r="AA9" s="202">
        <v>26</v>
      </c>
      <c r="AB9" s="202">
        <v>27</v>
      </c>
      <c r="AC9" s="202">
        <v>28</v>
      </c>
      <c r="AD9" s="202">
        <v>29</v>
      </c>
      <c r="AE9" s="202">
        <v>30</v>
      </c>
      <c r="AF9" s="202">
        <v>31</v>
      </c>
      <c r="AG9" s="202">
        <v>32</v>
      </c>
      <c r="AH9" s="202">
        <v>33</v>
      </c>
      <c r="AI9" s="202">
        <v>34</v>
      </c>
      <c r="AJ9" s="202">
        <v>35</v>
      </c>
      <c r="AK9" s="202">
        <v>36</v>
      </c>
      <c r="AL9" s="202">
        <v>37</v>
      </c>
      <c r="AM9" s="202">
        <v>38</v>
      </c>
      <c r="AN9" s="202">
        <v>39</v>
      </c>
      <c r="AO9" s="202">
        <v>40</v>
      </c>
      <c r="AP9" s="236">
        <v>41</v>
      </c>
      <c r="AQ9" s="202">
        <v>42</v>
      </c>
      <c r="AR9" s="202">
        <v>43</v>
      </c>
      <c r="AS9" s="202">
        <v>44</v>
      </c>
      <c r="AT9" s="202">
        <v>45</v>
      </c>
      <c r="AU9" s="202">
        <v>46</v>
      </c>
      <c r="AV9" s="202">
        <v>47</v>
      </c>
      <c r="AW9" s="202">
        <v>48</v>
      </c>
      <c r="AX9" s="202">
        <v>49</v>
      </c>
    </row>
    <row r="10" spans="2:50" s="185" customFormat="1" ht="31.5" customHeight="1">
      <c r="B10" s="407">
        <v>1</v>
      </c>
      <c r="C10" s="411" t="s">
        <v>210</v>
      </c>
      <c r="D10" s="203">
        <v>1</v>
      </c>
      <c r="E10" s="204" t="s">
        <v>211</v>
      </c>
      <c r="F10" s="205" t="s">
        <v>86</v>
      </c>
      <c r="G10" s="206" t="s">
        <v>9</v>
      </c>
      <c r="H10" s="207">
        <v>100</v>
      </c>
      <c r="I10" s="207">
        <v>58.3333333333333</v>
      </c>
      <c r="J10" s="207">
        <v>100</v>
      </c>
      <c r="K10" s="207">
        <v>50</v>
      </c>
      <c r="L10" s="207">
        <v>100</v>
      </c>
      <c r="M10" s="207">
        <v>100</v>
      </c>
      <c r="N10" s="207">
        <v>33.3333333333333</v>
      </c>
      <c r="O10" s="207">
        <v>100</v>
      </c>
      <c r="P10" s="207">
        <v>100</v>
      </c>
      <c r="Q10" s="207">
        <v>100</v>
      </c>
      <c r="R10" s="207">
        <v>50</v>
      </c>
      <c r="S10" s="207">
        <v>100</v>
      </c>
      <c r="T10" s="207">
        <v>100</v>
      </c>
      <c r="U10" s="207">
        <v>66.6666666666667</v>
      </c>
      <c r="V10" s="207">
        <v>50</v>
      </c>
      <c r="W10" s="207">
        <v>33.3333333333333</v>
      </c>
      <c r="X10" s="207">
        <v>50</v>
      </c>
      <c r="Y10" s="207">
        <v>100</v>
      </c>
      <c r="Z10" s="207">
        <v>100</v>
      </c>
      <c r="AA10" s="207">
        <v>33.3333333333333</v>
      </c>
      <c r="AB10" s="207">
        <v>66.6666666666667</v>
      </c>
      <c r="AC10" s="207">
        <v>80</v>
      </c>
      <c r="AD10" s="207">
        <v>0</v>
      </c>
      <c r="AE10" s="207">
        <v>100</v>
      </c>
      <c r="AF10" s="207">
        <v>100</v>
      </c>
      <c r="AG10" s="207">
        <v>50</v>
      </c>
      <c r="AH10" s="207">
        <v>50</v>
      </c>
      <c r="AI10" s="207">
        <v>50</v>
      </c>
      <c r="AJ10" s="207">
        <v>33.3333333333333</v>
      </c>
      <c r="AK10" s="207">
        <v>0</v>
      </c>
      <c r="AL10" s="207">
        <v>100</v>
      </c>
      <c r="AM10" s="207">
        <v>50</v>
      </c>
      <c r="AN10" s="207">
        <v>50</v>
      </c>
      <c r="AO10" s="237" t="s">
        <v>208</v>
      </c>
      <c r="AP10" s="238"/>
      <c r="AQ10" s="239"/>
      <c r="AR10" s="240"/>
      <c r="AS10" s="240"/>
      <c r="AT10" s="240"/>
      <c r="AU10" s="240"/>
      <c r="AV10" s="240"/>
      <c r="AW10" s="240"/>
      <c r="AX10" s="240"/>
    </row>
    <row r="11" spans="2:50" s="185" customFormat="1" ht="15">
      <c r="B11" s="407"/>
      <c r="C11" s="411"/>
      <c r="D11" s="203"/>
      <c r="E11" s="204"/>
      <c r="F11" s="205"/>
      <c r="G11" s="206" t="s">
        <v>5</v>
      </c>
      <c r="H11" s="208">
        <v>4</v>
      </c>
      <c r="I11" s="208">
        <v>3</v>
      </c>
      <c r="J11" s="208">
        <v>4</v>
      </c>
      <c r="K11" s="208">
        <v>2</v>
      </c>
      <c r="L11" s="208">
        <v>4</v>
      </c>
      <c r="M11" s="208">
        <v>4</v>
      </c>
      <c r="N11" s="208">
        <v>2</v>
      </c>
      <c r="O11" s="208">
        <v>4</v>
      </c>
      <c r="P11" s="208">
        <v>4</v>
      </c>
      <c r="Q11" s="208">
        <v>4</v>
      </c>
      <c r="R11" s="208">
        <v>2</v>
      </c>
      <c r="S11" s="208">
        <v>4</v>
      </c>
      <c r="T11" s="208">
        <v>4</v>
      </c>
      <c r="U11" s="208">
        <v>3</v>
      </c>
      <c r="V11" s="208">
        <v>2</v>
      </c>
      <c r="W11" s="208">
        <v>2</v>
      </c>
      <c r="X11" s="208">
        <v>2</v>
      </c>
      <c r="Y11" s="208">
        <v>4</v>
      </c>
      <c r="Z11" s="208">
        <v>4</v>
      </c>
      <c r="AA11" s="208">
        <v>2</v>
      </c>
      <c r="AB11" s="208">
        <v>3</v>
      </c>
      <c r="AC11" s="208">
        <v>4</v>
      </c>
      <c r="AD11" s="208">
        <v>1</v>
      </c>
      <c r="AE11" s="208">
        <v>4</v>
      </c>
      <c r="AF11" s="208">
        <v>4</v>
      </c>
      <c r="AG11" s="208">
        <v>2</v>
      </c>
      <c r="AH11" s="208">
        <v>2</v>
      </c>
      <c r="AI11" s="208">
        <v>2</v>
      </c>
      <c r="AJ11" s="208">
        <v>2</v>
      </c>
      <c r="AK11" s="208">
        <v>1</v>
      </c>
      <c r="AL11" s="208">
        <v>4</v>
      </c>
      <c r="AM11" s="208">
        <v>2</v>
      </c>
      <c r="AN11" s="208">
        <v>2</v>
      </c>
      <c r="AO11" s="241" t="s">
        <v>208</v>
      </c>
      <c r="AP11" s="242">
        <v>2.24242424242424</v>
      </c>
      <c r="AQ11" s="243">
        <v>3.2695833333333302</v>
      </c>
      <c r="AR11" s="240"/>
      <c r="AS11" s="240"/>
      <c r="AT11" s="240"/>
      <c r="AU11" s="240"/>
      <c r="AV11" s="240"/>
      <c r="AW11" s="240"/>
      <c r="AX11" s="240"/>
    </row>
    <row r="12" spans="2:50" s="185" customFormat="1">
      <c r="B12" s="407"/>
      <c r="C12" s="411"/>
      <c r="D12" s="203"/>
      <c r="E12" s="204"/>
      <c r="F12" s="205"/>
      <c r="G12" s="206" t="s">
        <v>6</v>
      </c>
      <c r="H12" s="209" t="str">
        <f>IF(H11="TDI","TDI",IF(H11&gt;3,"ST",IF(H11&gt;2,"T",IF(H11&gt;1,"S",IF(H11&gt;=0,"R")))))</f>
        <v>ST</v>
      </c>
      <c r="I12" s="209" t="str">
        <f t="shared" ref="I12:AQ12" si="0">IF(I11="TDI","TDI",IF(I11&gt;3,"ST",IF(I11&gt;2,"T",IF(I11&gt;1,"S",IF(I11&gt;=0,"R")))))</f>
        <v>T</v>
      </c>
      <c r="J12" s="209" t="str">
        <f t="shared" si="0"/>
        <v>ST</v>
      </c>
      <c r="K12" s="209" t="str">
        <f t="shared" si="0"/>
        <v>S</v>
      </c>
      <c r="L12" s="209" t="str">
        <f t="shared" si="0"/>
        <v>ST</v>
      </c>
      <c r="M12" s="209" t="str">
        <f t="shared" si="0"/>
        <v>ST</v>
      </c>
      <c r="N12" s="209" t="str">
        <f t="shared" si="0"/>
        <v>S</v>
      </c>
      <c r="O12" s="209" t="str">
        <f t="shared" si="0"/>
        <v>ST</v>
      </c>
      <c r="P12" s="209" t="str">
        <f t="shared" si="0"/>
        <v>ST</v>
      </c>
      <c r="Q12" s="209" t="str">
        <f t="shared" si="0"/>
        <v>ST</v>
      </c>
      <c r="R12" s="209" t="str">
        <f t="shared" si="0"/>
        <v>S</v>
      </c>
      <c r="S12" s="209" t="str">
        <f t="shared" si="0"/>
        <v>ST</v>
      </c>
      <c r="T12" s="209" t="str">
        <f t="shared" si="0"/>
        <v>ST</v>
      </c>
      <c r="U12" s="209" t="str">
        <f t="shared" si="0"/>
        <v>T</v>
      </c>
      <c r="V12" s="209" t="str">
        <f t="shared" si="0"/>
        <v>S</v>
      </c>
      <c r="W12" s="209" t="str">
        <f t="shared" si="0"/>
        <v>S</v>
      </c>
      <c r="X12" s="209" t="str">
        <f t="shared" si="0"/>
        <v>S</v>
      </c>
      <c r="Y12" s="209" t="str">
        <f t="shared" si="0"/>
        <v>ST</v>
      </c>
      <c r="Z12" s="209" t="str">
        <f t="shared" si="0"/>
        <v>ST</v>
      </c>
      <c r="AA12" s="209" t="str">
        <f t="shared" si="0"/>
        <v>S</v>
      </c>
      <c r="AB12" s="209" t="str">
        <f t="shared" si="0"/>
        <v>T</v>
      </c>
      <c r="AC12" s="209" t="str">
        <f t="shared" si="0"/>
        <v>ST</v>
      </c>
      <c r="AD12" s="209" t="str">
        <f t="shared" si="0"/>
        <v>R</v>
      </c>
      <c r="AE12" s="209" t="str">
        <f t="shared" si="0"/>
        <v>ST</v>
      </c>
      <c r="AF12" s="209" t="str">
        <f t="shared" si="0"/>
        <v>ST</v>
      </c>
      <c r="AG12" s="209" t="str">
        <f t="shared" si="0"/>
        <v>S</v>
      </c>
      <c r="AH12" s="209" t="str">
        <f t="shared" si="0"/>
        <v>S</v>
      </c>
      <c r="AI12" s="231" t="str">
        <f t="shared" si="0"/>
        <v>S</v>
      </c>
      <c r="AJ12" s="209" t="str">
        <f t="shared" si="0"/>
        <v>S</v>
      </c>
      <c r="AK12" s="209" t="str">
        <f t="shared" si="0"/>
        <v>R</v>
      </c>
      <c r="AL12" s="209" t="str">
        <f t="shared" si="0"/>
        <v>ST</v>
      </c>
      <c r="AM12" s="209" t="str">
        <f t="shared" si="0"/>
        <v>S</v>
      </c>
      <c r="AN12" s="209" t="str">
        <f t="shared" si="0"/>
        <v>S</v>
      </c>
      <c r="AO12" s="209" t="str">
        <f t="shared" si="0"/>
        <v>ST</v>
      </c>
      <c r="AP12" s="209" t="str">
        <f t="shared" si="0"/>
        <v>T</v>
      </c>
      <c r="AQ12" s="209" t="str">
        <f t="shared" si="0"/>
        <v>ST</v>
      </c>
      <c r="AR12" s="214">
        <f>COUNTIF(H12:AO12,"ST")</f>
        <v>16</v>
      </c>
      <c r="AS12" s="214">
        <f>COUNTIF(H12:AO12,"T")</f>
        <v>3</v>
      </c>
      <c r="AT12" s="214">
        <f>COUNTIF(H12:AO12,"S")</f>
        <v>13</v>
      </c>
      <c r="AU12" s="214">
        <f>COUNTIF(H12:AO12,"R")</f>
        <v>2</v>
      </c>
      <c r="AV12" s="214">
        <f>COUNTIF(H12:AO12,"TDI")</f>
        <v>0</v>
      </c>
      <c r="AW12" s="214">
        <f>COUNTIF(H12:AO12,"BUP")</f>
        <v>0</v>
      </c>
      <c r="AX12" s="214">
        <f>SUM(AR12:AW12)</f>
        <v>34</v>
      </c>
    </row>
    <row r="13" spans="2:50" s="185" customFormat="1" ht="24">
      <c r="B13" s="407"/>
      <c r="C13" s="411"/>
      <c r="D13" s="210">
        <f>+D10+1</f>
        <v>2</v>
      </c>
      <c r="E13" s="211" t="s">
        <v>212</v>
      </c>
      <c r="F13" s="205" t="s">
        <v>213</v>
      </c>
      <c r="G13" s="206" t="s">
        <v>9</v>
      </c>
      <c r="H13" s="207">
        <v>35</v>
      </c>
      <c r="I13" s="207">
        <v>140</v>
      </c>
      <c r="J13" s="207">
        <v>4</v>
      </c>
      <c r="K13" s="207">
        <v>1</v>
      </c>
      <c r="L13" s="207">
        <v>1</v>
      </c>
      <c r="M13" s="207">
        <v>1</v>
      </c>
      <c r="N13" s="207">
        <v>0</v>
      </c>
      <c r="O13" s="207">
        <v>12</v>
      </c>
      <c r="P13" s="207">
        <v>66</v>
      </c>
      <c r="Q13" s="207">
        <v>3</v>
      </c>
      <c r="R13" s="207">
        <v>6</v>
      </c>
      <c r="S13" s="207">
        <v>7</v>
      </c>
      <c r="T13" s="207">
        <v>11</v>
      </c>
      <c r="U13" s="207">
        <v>1</v>
      </c>
      <c r="V13" s="207">
        <v>1</v>
      </c>
      <c r="W13" s="207">
        <v>26</v>
      </c>
      <c r="X13" s="207">
        <v>1</v>
      </c>
      <c r="Y13" s="207">
        <v>4</v>
      </c>
      <c r="Z13" s="207">
        <v>10</v>
      </c>
      <c r="AA13" s="207">
        <v>12</v>
      </c>
      <c r="AB13" s="207">
        <v>1</v>
      </c>
      <c r="AC13" s="207">
        <v>16</v>
      </c>
      <c r="AD13" s="207">
        <v>1</v>
      </c>
      <c r="AE13" s="207">
        <v>4</v>
      </c>
      <c r="AF13" s="207">
        <v>1</v>
      </c>
      <c r="AG13" s="207">
        <v>1</v>
      </c>
      <c r="AH13" s="207">
        <v>5</v>
      </c>
      <c r="AI13" s="207">
        <v>4</v>
      </c>
      <c r="AJ13" s="207">
        <v>1</v>
      </c>
      <c r="AK13" s="207">
        <v>1</v>
      </c>
      <c r="AL13" s="207">
        <v>1</v>
      </c>
      <c r="AM13" s="207">
        <v>2</v>
      </c>
      <c r="AN13" s="207">
        <v>5</v>
      </c>
      <c r="AO13" s="244" t="s">
        <v>208</v>
      </c>
      <c r="AP13" s="238"/>
      <c r="AQ13" s="239"/>
      <c r="AR13" s="240"/>
      <c r="AS13" s="240"/>
      <c r="AT13" s="240"/>
      <c r="AU13" s="240"/>
      <c r="AV13" s="240"/>
      <c r="AW13" s="240"/>
      <c r="AX13" s="240"/>
    </row>
    <row r="14" spans="2:50" s="185" customFormat="1" ht="15">
      <c r="B14" s="203"/>
      <c r="C14" s="204"/>
      <c r="D14" s="210"/>
      <c r="E14" s="211"/>
      <c r="F14" s="205"/>
      <c r="G14" s="206" t="s">
        <v>5</v>
      </c>
      <c r="H14" s="208">
        <v>2</v>
      </c>
      <c r="I14" s="208">
        <v>3</v>
      </c>
      <c r="J14" s="208">
        <v>1</v>
      </c>
      <c r="K14" s="208">
        <v>1</v>
      </c>
      <c r="L14" s="208">
        <v>1</v>
      </c>
      <c r="M14" s="208">
        <v>1</v>
      </c>
      <c r="N14" s="208">
        <v>1</v>
      </c>
      <c r="O14" s="208">
        <v>4</v>
      </c>
      <c r="P14" s="208">
        <v>4</v>
      </c>
      <c r="Q14" s="208">
        <v>1</v>
      </c>
      <c r="R14" s="208">
        <v>1</v>
      </c>
      <c r="S14" s="208">
        <v>2</v>
      </c>
      <c r="T14" s="208">
        <v>2</v>
      </c>
      <c r="U14" s="208">
        <v>1</v>
      </c>
      <c r="V14" s="208">
        <v>1</v>
      </c>
      <c r="W14" s="208">
        <v>4</v>
      </c>
      <c r="X14" s="208">
        <v>1</v>
      </c>
      <c r="Y14" s="208">
        <v>2</v>
      </c>
      <c r="Z14" s="208">
        <v>1</v>
      </c>
      <c r="AA14" s="208">
        <v>1</v>
      </c>
      <c r="AB14" s="208">
        <v>1</v>
      </c>
      <c r="AC14" s="208">
        <v>3</v>
      </c>
      <c r="AD14" s="208">
        <v>1</v>
      </c>
      <c r="AE14" s="208">
        <v>2</v>
      </c>
      <c r="AF14" s="208">
        <v>1</v>
      </c>
      <c r="AG14" s="208">
        <v>1</v>
      </c>
      <c r="AH14" s="208">
        <v>1</v>
      </c>
      <c r="AI14" s="208">
        <v>1</v>
      </c>
      <c r="AJ14" s="208">
        <v>1</v>
      </c>
      <c r="AK14" s="208">
        <v>1</v>
      </c>
      <c r="AL14" s="208">
        <v>1</v>
      </c>
      <c r="AM14" s="208">
        <v>1</v>
      </c>
      <c r="AN14" s="208">
        <v>1</v>
      </c>
      <c r="AO14" s="241" t="s">
        <v>208</v>
      </c>
      <c r="AP14" s="245"/>
      <c r="AQ14" s="239"/>
      <c r="AR14" s="240"/>
      <c r="AS14" s="240"/>
      <c r="AT14" s="240"/>
      <c r="AU14" s="240"/>
      <c r="AV14" s="240"/>
      <c r="AW14" s="240"/>
      <c r="AX14" s="240"/>
    </row>
    <row r="15" spans="2:50" s="185" customFormat="1">
      <c r="B15" s="203"/>
      <c r="C15" s="204"/>
      <c r="D15" s="210"/>
      <c r="E15" s="211"/>
      <c r="F15" s="205"/>
      <c r="G15" s="206" t="s">
        <v>6</v>
      </c>
      <c r="H15" s="209" t="str">
        <f t="shared" ref="H15:AO15" si="1">IF(H14="TDI","TDI",IF(H14&gt;3,"ST",IF(H14&gt;2,"T",IF(H14&gt;1,"S",IF(H14&gt;=0,"R")))))</f>
        <v>S</v>
      </c>
      <c r="I15" s="209" t="str">
        <f t="shared" si="1"/>
        <v>T</v>
      </c>
      <c r="J15" s="209" t="str">
        <f t="shared" si="1"/>
        <v>R</v>
      </c>
      <c r="K15" s="209" t="str">
        <f t="shared" si="1"/>
        <v>R</v>
      </c>
      <c r="L15" s="209" t="str">
        <f t="shared" si="1"/>
        <v>R</v>
      </c>
      <c r="M15" s="209" t="str">
        <f t="shared" si="1"/>
        <v>R</v>
      </c>
      <c r="N15" s="209" t="str">
        <f t="shared" si="1"/>
        <v>R</v>
      </c>
      <c r="O15" s="209" t="str">
        <f t="shared" si="1"/>
        <v>ST</v>
      </c>
      <c r="P15" s="209" t="str">
        <f t="shared" si="1"/>
        <v>ST</v>
      </c>
      <c r="Q15" s="209" t="str">
        <f t="shared" si="1"/>
        <v>R</v>
      </c>
      <c r="R15" s="209" t="str">
        <f t="shared" si="1"/>
        <v>R</v>
      </c>
      <c r="S15" s="209" t="str">
        <f t="shared" si="1"/>
        <v>S</v>
      </c>
      <c r="T15" s="209" t="str">
        <f t="shared" si="1"/>
        <v>S</v>
      </c>
      <c r="U15" s="209" t="str">
        <f t="shared" si="1"/>
        <v>R</v>
      </c>
      <c r="V15" s="209" t="str">
        <f t="shared" si="1"/>
        <v>R</v>
      </c>
      <c r="W15" s="209" t="str">
        <f t="shared" si="1"/>
        <v>ST</v>
      </c>
      <c r="X15" s="209" t="str">
        <f t="shared" si="1"/>
        <v>R</v>
      </c>
      <c r="Y15" s="209" t="str">
        <f t="shared" si="1"/>
        <v>S</v>
      </c>
      <c r="Z15" s="209" t="str">
        <f t="shared" si="1"/>
        <v>R</v>
      </c>
      <c r="AA15" s="209" t="str">
        <f t="shared" si="1"/>
        <v>R</v>
      </c>
      <c r="AB15" s="209" t="str">
        <f t="shared" si="1"/>
        <v>R</v>
      </c>
      <c r="AC15" s="209" t="str">
        <f t="shared" si="1"/>
        <v>T</v>
      </c>
      <c r="AD15" s="209" t="str">
        <f t="shared" si="1"/>
        <v>R</v>
      </c>
      <c r="AE15" s="209" t="str">
        <f t="shared" si="1"/>
        <v>S</v>
      </c>
      <c r="AF15" s="209" t="str">
        <f t="shared" si="1"/>
        <v>R</v>
      </c>
      <c r="AG15" s="209" t="str">
        <f t="shared" si="1"/>
        <v>R</v>
      </c>
      <c r="AH15" s="209" t="str">
        <f t="shared" si="1"/>
        <v>R</v>
      </c>
      <c r="AI15" s="231" t="str">
        <f t="shared" si="1"/>
        <v>R</v>
      </c>
      <c r="AJ15" s="209" t="str">
        <f t="shared" si="1"/>
        <v>R</v>
      </c>
      <c r="AK15" s="209" t="str">
        <f t="shared" si="1"/>
        <v>R</v>
      </c>
      <c r="AL15" s="209" t="str">
        <f t="shared" si="1"/>
        <v>R</v>
      </c>
      <c r="AM15" s="209" t="str">
        <f t="shared" si="1"/>
        <v>R</v>
      </c>
      <c r="AN15" s="209" t="str">
        <f t="shared" si="1"/>
        <v>R</v>
      </c>
      <c r="AO15" s="209" t="str">
        <f t="shared" si="1"/>
        <v>ST</v>
      </c>
      <c r="AP15" s="238"/>
      <c r="AQ15" s="239"/>
      <c r="AR15" s="214">
        <f>COUNTIF(H15:AO15,"ST")</f>
        <v>4</v>
      </c>
      <c r="AS15" s="214">
        <f>COUNTIF(H15:AO15,"T")</f>
        <v>2</v>
      </c>
      <c r="AT15" s="214">
        <f>COUNTIF(H15:AO15,"S")</f>
        <v>5</v>
      </c>
      <c r="AU15" s="214">
        <f>COUNTIF(H15:AO15,"R")</f>
        <v>23</v>
      </c>
      <c r="AV15" s="214">
        <f>COUNTIF(H15:AO15,"TDI")</f>
        <v>0</v>
      </c>
      <c r="AW15" s="214">
        <f>COUNTIF(H15:AO15,"BUP")</f>
        <v>0</v>
      </c>
      <c r="AX15" s="214">
        <f>SUM(AR15:AW15)</f>
        <v>34</v>
      </c>
    </row>
    <row r="16" spans="2:50" s="185" customFormat="1" ht="48">
      <c r="B16" s="203">
        <v>2</v>
      </c>
      <c r="C16" s="204" t="s">
        <v>214</v>
      </c>
      <c r="D16" s="203">
        <f>+D13+1</f>
        <v>3</v>
      </c>
      <c r="E16" s="204" t="s">
        <v>215</v>
      </c>
      <c r="F16" s="205" t="s">
        <v>86</v>
      </c>
      <c r="G16" s="206" t="s">
        <v>9</v>
      </c>
      <c r="H16" s="207">
        <v>100</v>
      </c>
      <c r="I16" s="207">
        <v>100</v>
      </c>
      <c r="J16" s="207">
        <v>100</v>
      </c>
      <c r="K16" s="207">
        <v>100</v>
      </c>
      <c r="L16" s="207">
        <v>100</v>
      </c>
      <c r="M16" s="207">
        <v>100</v>
      </c>
      <c r="N16" s="207">
        <v>100</v>
      </c>
      <c r="O16" s="207">
        <v>100</v>
      </c>
      <c r="P16" s="207">
        <v>100</v>
      </c>
      <c r="Q16" s="207">
        <v>100</v>
      </c>
      <c r="R16" s="207">
        <v>100</v>
      </c>
      <c r="S16" s="207">
        <v>100</v>
      </c>
      <c r="T16" s="207">
        <v>100</v>
      </c>
      <c r="U16" s="207">
        <v>100</v>
      </c>
      <c r="V16" s="207">
        <v>100</v>
      </c>
      <c r="W16" s="207">
        <v>100</v>
      </c>
      <c r="X16" s="207">
        <v>100</v>
      </c>
      <c r="Y16" s="207">
        <v>100</v>
      </c>
      <c r="Z16" s="207">
        <v>100</v>
      </c>
      <c r="AA16" s="207">
        <v>100</v>
      </c>
      <c r="AB16" s="207">
        <v>100</v>
      </c>
      <c r="AC16" s="207">
        <v>100</v>
      </c>
      <c r="AD16" s="207">
        <v>100</v>
      </c>
      <c r="AE16" s="207">
        <v>100</v>
      </c>
      <c r="AF16" s="207">
        <v>100</v>
      </c>
      <c r="AG16" s="207">
        <v>100</v>
      </c>
      <c r="AH16" s="207">
        <v>100</v>
      </c>
      <c r="AI16" s="207">
        <v>100</v>
      </c>
      <c r="AJ16" s="207">
        <v>100</v>
      </c>
      <c r="AK16" s="207">
        <v>100</v>
      </c>
      <c r="AL16" s="207">
        <v>100</v>
      </c>
      <c r="AM16" s="207">
        <v>100</v>
      </c>
      <c r="AN16" s="207">
        <v>100</v>
      </c>
      <c r="AO16" s="207" t="s">
        <v>208</v>
      </c>
      <c r="AP16" s="238"/>
      <c r="AQ16" s="239"/>
      <c r="AR16" s="240"/>
      <c r="AS16" s="240"/>
      <c r="AT16" s="240"/>
      <c r="AU16" s="240"/>
      <c r="AV16" s="240"/>
      <c r="AW16" s="240"/>
      <c r="AX16" s="240"/>
    </row>
    <row r="17" spans="2:50" s="185" customFormat="1" ht="15">
      <c r="B17" s="203"/>
      <c r="C17" s="204"/>
      <c r="D17" s="203"/>
      <c r="E17" s="204"/>
      <c r="F17" s="205"/>
      <c r="G17" s="206" t="s">
        <v>5</v>
      </c>
      <c r="H17" s="208">
        <v>4</v>
      </c>
      <c r="I17" s="208">
        <v>4</v>
      </c>
      <c r="J17" s="208">
        <v>4</v>
      </c>
      <c r="K17" s="208">
        <v>4</v>
      </c>
      <c r="L17" s="208">
        <v>4</v>
      </c>
      <c r="M17" s="208">
        <v>4</v>
      </c>
      <c r="N17" s="208">
        <v>4</v>
      </c>
      <c r="O17" s="208">
        <v>4</v>
      </c>
      <c r="P17" s="208">
        <v>4</v>
      </c>
      <c r="Q17" s="208">
        <v>4</v>
      </c>
      <c r="R17" s="208">
        <v>4</v>
      </c>
      <c r="S17" s="208">
        <v>4</v>
      </c>
      <c r="T17" s="208">
        <v>4</v>
      </c>
      <c r="U17" s="208">
        <v>4</v>
      </c>
      <c r="V17" s="208">
        <v>4</v>
      </c>
      <c r="W17" s="208">
        <v>4</v>
      </c>
      <c r="X17" s="208">
        <v>4</v>
      </c>
      <c r="Y17" s="208">
        <v>4</v>
      </c>
      <c r="Z17" s="208">
        <v>4</v>
      </c>
      <c r="AA17" s="208">
        <v>4</v>
      </c>
      <c r="AB17" s="208">
        <v>4</v>
      </c>
      <c r="AC17" s="208">
        <v>4</v>
      </c>
      <c r="AD17" s="208">
        <v>4</v>
      </c>
      <c r="AE17" s="208">
        <v>4</v>
      </c>
      <c r="AF17" s="208">
        <v>4</v>
      </c>
      <c r="AG17" s="208">
        <v>4</v>
      </c>
      <c r="AH17" s="208">
        <v>4</v>
      </c>
      <c r="AI17" s="208">
        <v>4</v>
      </c>
      <c r="AJ17" s="208">
        <v>4</v>
      </c>
      <c r="AK17" s="208">
        <v>4</v>
      </c>
      <c r="AL17" s="208">
        <v>4</v>
      </c>
      <c r="AM17" s="208">
        <v>4</v>
      </c>
      <c r="AN17" s="208">
        <v>4</v>
      </c>
      <c r="AO17" s="241" t="s">
        <v>208</v>
      </c>
      <c r="AP17" s="246">
        <v>4</v>
      </c>
      <c r="AQ17" s="239"/>
      <c r="AR17" s="240"/>
      <c r="AS17" s="240"/>
      <c r="AT17" s="240"/>
      <c r="AU17" s="240"/>
      <c r="AV17" s="240"/>
      <c r="AW17" s="240"/>
      <c r="AX17" s="240"/>
    </row>
    <row r="18" spans="2:50" s="185" customFormat="1">
      <c r="B18" s="203"/>
      <c r="C18" s="204"/>
      <c r="D18" s="203"/>
      <c r="E18" s="204"/>
      <c r="F18" s="205"/>
      <c r="G18" s="206" t="s">
        <v>6</v>
      </c>
      <c r="H18" s="209" t="str">
        <f t="shared" ref="H18:AP18" si="2">IF(H17="TDI","TDI",IF(H17&gt;3,"ST",IF(H17&gt;2,"T",IF(H17&gt;1,"S",IF(H17&gt;=0,"R")))))</f>
        <v>ST</v>
      </c>
      <c r="I18" s="209" t="str">
        <f t="shared" si="2"/>
        <v>ST</v>
      </c>
      <c r="J18" s="209" t="str">
        <f t="shared" si="2"/>
        <v>ST</v>
      </c>
      <c r="K18" s="209" t="str">
        <f t="shared" si="2"/>
        <v>ST</v>
      </c>
      <c r="L18" s="209" t="str">
        <f t="shared" si="2"/>
        <v>ST</v>
      </c>
      <c r="M18" s="209" t="str">
        <f t="shared" si="2"/>
        <v>ST</v>
      </c>
      <c r="N18" s="209" t="str">
        <f t="shared" si="2"/>
        <v>ST</v>
      </c>
      <c r="O18" s="209" t="str">
        <f t="shared" si="2"/>
        <v>ST</v>
      </c>
      <c r="P18" s="209" t="str">
        <f t="shared" si="2"/>
        <v>ST</v>
      </c>
      <c r="Q18" s="209" t="str">
        <f t="shared" si="2"/>
        <v>ST</v>
      </c>
      <c r="R18" s="209" t="str">
        <f t="shared" si="2"/>
        <v>ST</v>
      </c>
      <c r="S18" s="209" t="str">
        <f t="shared" si="2"/>
        <v>ST</v>
      </c>
      <c r="T18" s="209" t="str">
        <f t="shared" si="2"/>
        <v>ST</v>
      </c>
      <c r="U18" s="209" t="str">
        <f t="shared" si="2"/>
        <v>ST</v>
      </c>
      <c r="V18" s="209" t="str">
        <f t="shared" si="2"/>
        <v>ST</v>
      </c>
      <c r="W18" s="209" t="str">
        <f t="shared" si="2"/>
        <v>ST</v>
      </c>
      <c r="X18" s="209" t="str">
        <f t="shared" si="2"/>
        <v>ST</v>
      </c>
      <c r="Y18" s="209" t="str">
        <f t="shared" si="2"/>
        <v>ST</v>
      </c>
      <c r="Z18" s="209" t="str">
        <f t="shared" si="2"/>
        <v>ST</v>
      </c>
      <c r="AA18" s="209" t="str">
        <f t="shared" si="2"/>
        <v>ST</v>
      </c>
      <c r="AB18" s="209" t="str">
        <f t="shared" si="2"/>
        <v>ST</v>
      </c>
      <c r="AC18" s="209" t="str">
        <f t="shared" si="2"/>
        <v>ST</v>
      </c>
      <c r="AD18" s="209" t="str">
        <f t="shared" si="2"/>
        <v>ST</v>
      </c>
      <c r="AE18" s="209" t="str">
        <f t="shared" si="2"/>
        <v>ST</v>
      </c>
      <c r="AF18" s="209" t="str">
        <f t="shared" si="2"/>
        <v>ST</v>
      </c>
      <c r="AG18" s="209" t="str">
        <f t="shared" si="2"/>
        <v>ST</v>
      </c>
      <c r="AH18" s="209" t="str">
        <f t="shared" si="2"/>
        <v>ST</v>
      </c>
      <c r="AI18" s="231" t="str">
        <f t="shared" si="2"/>
        <v>ST</v>
      </c>
      <c r="AJ18" s="209" t="str">
        <f t="shared" si="2"/>
        <v>ST</v>
      </c>
      <c r="AK18" s="209" t="str">
        <f t="shared" si="2"/>
        <v>ST</v>
      </c>
      <c r="AL18" s="209" t="str">
        <f t="shared" si="2"/>
        <v>ST</v>
      </c>
      <c r="AM18" s="209" t="str">
        <f t="shared" si="2"/>
        <v>ST</v>
      </c>
      <c r="AN18" s="209" t="str">
        <f t="shared" si="2"/>
        <v>ST</v>
      </c>
      <c r="AO18" s="209" t="str">
        <f t="shared" si="2"/>
        <v>ST</v>
      </c>
      <c r="AP18" s="247" t="str">
        <f t="shared" si="2"/>
        <v>ST</v>
      </c>
      <c r="AQ18" s="239"/>
      <c r="AR18" s="214">
        <f>COUNTIF(H18:AO18,"ST")</f>
        <v>34</v>
      </c>
      <c r="AS18" s="214">
        <f>COUNTIF(H18:AO18,"T")</f>
        <v>0</v>
      </c>
      <c r="AT18" s="214">
        <f>COUNTIF(H18:AO18,"S")</f>
        <v>0</v>
      </c>
      <c r="AU18" s="214">
        <f>COUNTIF(H18:AO18,"R")</f>
        <v>0</v>
      </c>
      <c r="AV18" s="214">
        <f>COUNTIF(H18:AO18,"TDI")</f>
        <v>0</v>
      </c>
      <c r="AW18" s="214">
        <f>COUNTIF(H18:AO18,"BUP")</f>
        <v>0</v>
      </c>
      <c r="AX18" s="214">
        <f>SUM(AR18:AW18)</f>
        <v>34</v>
      </c>
    </row>
    <row r="19" spans="2:50" s="185" customFormat="1" ht="24">
      <c r="B19" s="407">
        <v>3</v>
      </c>
      <c r="C19" s="411" t="s">
        <v>216</v>
      </c>
      <c r="D19" s="203">
        <f>+D16+1</f>
        <v>4</v>
      </c>
      <c r="E19" s="204" t="s">
        <v>217</v>
      </c>
      <c r="F19" s="205" t="s">
        <v>86</v>
      </c>
      <c r="G19" s="206" t="s">
        <v>9</v>
      </c>
      <c r="H19" s="207">
        <v>86.6666666666667</v>
      </c>
      <c r="I19" s="207">
        <v>94.642857142857096</v>
      </c>
      <c r="J19" s="207">
        <v>95</v>
      </c>
      <c r="K19" s="207">
        <v>100</v>
      </c>
      <c r="L19" s="207">
        <v>100</v>
      </c>
      <c r="M19" s="207">
        <v>85.714285714285694</v>
      </c>
      <c r="N19" s="207">
        <v>100</v>
      </c>
      <c r="O19" s="207">
        <v>100</v>
      </c>
      <c r="P19" s="207">
        <v>100</v>
      </c>
      <c r="Q19" s="207">
        <v>81.818181818181799</v>
      </c>
      <c r="R19" s="207">
        <v>78.571428571428598</v>
      </c>
      <c r="S19" s="207">
        <v>100</v>
      </c>
      <c r="T19" s="207">
        <v>90.909090909090907</v>
      </c>
      <c r="U19" s="207">
        <v>100</v>
      </c>
      <c r="V19" s="207">
        <v>100</v>
      </c>
      <c r="W19" s="207">
        <v>80</v>
      </c>
      <c r="X19" s="207">
        <v>100</v>
      </c>
      <c r="Y19" s="207">
        <v>100</v>
      </c>
      <c r="Z19" s="207">
        <v>76.470588235294102</v>
      </c>
      <c r="AA19" s="207">
        <v>89.944134078212301</v>
      </c>
      <c r="AB19" s="207">
        <v>91.6666666666667</v>
      </c>
      <c r="AC19" s="207">
        <v>90</v>
      </c>
      <c r="AD19" s="207">
        <v>0</v>
      </c>
      <c r="AE19" s="207">
        <v>100</v>
      </c>
      <c r="AF19" s="207">
        <v>66.6666666666667</v>
      </c>
      <c r="AG19" s="207">
        <v>100</v>
      </c>
      <c r="AH19" s="207">
        <v>83.3333333333333</v>
      </c>
      <c r="AI19" s="207">
        <v>100</v>
      </c>
      <c r="AJ19" s="207">
        <v>100</v>
      </c>
      <c r="AK19" s="207">
        <v>85.714285714285694</v>
      </c>
      <c r="AL19" s="207">
        <v>50</v>
      </c>
      <c r="AM19" s="207">
        <v>100</v>
      </c>
      <c r="AN19" s="207">
        <v>100</v>
      </c>
      <c r="AO19" s="207" t="s">
        <v>208</v>
      </c>
      <c r="AP19" s="248"/>
      <c r="AQ19" s="239"/>
      <c r="AR19" s="240"/>
      <c r="AS19" s="240"/>
      <c r="AT19" s="240"/>
      <c r="AU19" s="240"/>
      <c r="AV19" s="240"/>
      <c r="AW19" s="240"/>
      <c r="AX19" s="240"/>
    </row>
    <row r="20" spans="2:50" s="185" customFormat="1" ht="15">
      <c r="B20" s="407"/>
      <c r="C20" s="411"/>
      <c r="D20" s="203"/>
      <c r="E20" s="204"/>
      <c r="F20" s="205"/>
      <c r="G20" s="206" t="s">
        <v>5</v>
      </c>
      <c r="H20" s="208">
        <v>4</v>
      </c>
      <c r="I20" s="208">
        <v>4</v>
      </c>
      <c r="J20" s="208">
        <v>4</v>
      </c>
      <c r="K20" s="208">
        <v>4</v>
      </c>
      <c r="L20" s="208">
        <v>4</v>
      </c>
      <c r="M20" s="208">
        <v>4</v>
      </c>
      <c r="N20" s="208">
        <v>4</v>
      </c>
      <c r="O20" s="208">
        <v>4</v>
      </c>
      <c r="P20" s="208">
        <v>4</v>
      </c>
      <c r="Q20" s="208">
        <v>4</v>
      </c>
      <c r="R20" s="208">
        <v>4</v>
      </c>
      <c r="S20" s="208">
        <v>4</v>
      </c>
      <c r="T20" s="208">
        <v>4</v>
      </c>
      <c r="U20" s="208">
        <v>4</v>
      </c>
      <c r="V20" s="208">
        <v>4</v>
      </c>
      <c r="W20" s="208">
        <v>4</v>
      </c>
      <c r="X20" s="208">
        <v>4</v>
      </c>
      <c r="Y20" s="208">
        <v>4</v>
      </c>
      <c r="Z20" s="208">
        <v>4</v>
      </c>
      <c r="AA20" s="208">
        <v>4</v>
      </c>
      <c r="AB20" s="208">
        <v>4</v>
      </c>
      <c r="AC20" s="208">
        <v>4</v>
      </c>
      <c r="AD20" s="208">
        <v>1</v>
      </c>
      <c r="AE20" s="208">
        <v>4</v>
      </c>
      <c r="AF20" s="208">
        <v>3</v>
      </c>
      <c r="AG20" s="208">
        <v>4</v>
      </c>
      <c r="AH20" s="208">
        <v>4</v>
      </c>
      <c r="AI20" s="208">
        <v>4</v>
      </c>
      <c r="AJ20" s="208">
        <v>4</v>
      </c>
      <c r="AK20" s="208">
        <v>4</v>
      </c>
      <c r="AL20" s="208">
        <v>2</v>
      </c>
      <c r="AM20" s="208">
        <v>4</v>
      </c>
      <c r="AN20" s="208">
        <v>4</v>
      </c>
      <c r="AO20" s="241" t="s">
        <v>208</v>
      </c>
      <c r="AP20" s="246">
        <v>3.9090909090909101</v>
      </c>
      <c r="AQ20" s="239"/>
      <c r="AR20" s="240"/>
      <c r="AS20" s="240"/>
      <c r="AT20" s="240"/>
      <c r="AU20" s="240"/>
      <c r="AV20" s="240"/>
      <c r="AW20" s="240"/>
      <c r="AX20" s="240"/>
    </row>
    <row r="21" spans="2:50" s="185" customFormat="1">
      <c r="B21" s="407"/>
      <c r="C21" s="411"/>
      <c r="D21" s="203"/>
      <c r="E21" s="204"/>
      <c r="F21" s="205"/>
      <c r="G21" s="206" t="s">
        <v>6</v>
      </c>
      <c r="H21" s="209" t="str">
        <f t="shared" ref="H21:AP24" si="3">IF(H20="TDI","TDI",IF(H20&gt;3,"ST",IF(H20&gt;2,"T",IF(H20&gt;1,"S",IF(H20&gt;=0,"R")))))</f>
        <v>ST</v>
      </c>
      <c r="I21" s="209" t="str">
        <f t="shared" si="3"/>
        <v>ST</v>
      </c>
      <c r="J21" s="209" t="str">
        <f t="shared" si="3"/>
        <v>ST</v>
      </c>
      <c r="K21" s="209" t="str">
        <f t="shared" si="3"/>
        <v>ST</v>
      </c>
      <c r="L21" s="209" t="str">
        <f t="shared" si="3"/>
        <v>ST</v>
      </c>
      <c r="M21" s="209" t="str">
        <f t="shared" si="3"/>
        <v>ST</v>
      </c>
      <c r="N21" s="209" t="str">
        <f t="shared" si="3"/>
        <v>ST</v>
      </c>
      <c r="O21" s="209" t="str">
        <f t="shared" si="3"/>
        <v>ST</v>
      </c>
      <c r="P21" s="209" t="str">
        <f t="shared" si="3"/>
        <v>ST</v>
      </c>
      <c r="Q21" s="209" t="str">
        <f t="shared" si="3"/>
        <v>ST</v>
      </c>
      <c r="R21" s="209" t="str">
        <f t="shared" si="3"/>
        <v>ST</v>
      </c>
      <c r="S21" s="209" t="str">
        <f t="shared" si="3"/>
        <v>ST</v>
      </c>
      <c r="T21" s="209" t="str">
        <f t="shared" si="3"/>
        <v>ST</v>
      </c>
      <c r="U21" s="209" t="str">
        <f t="shared" si="3"/>
        <v>ST</v>
      </c>
      <c r="V21" s="209" t="str">
        <f t="shared" si="3"/>
        <v>ST</v>
      </c>
      <c r="W21" s="209" t="str">
        <f t="shared" si="3"/>
        <v>ST</v>
      </c>
      <c r="X21" s="209" t="str">
        <f t="shared" si="3"/>
        <v>ST</v>
      </c>
      <c r="Y21" s="209" t="str">
        <f t="shared" si="3"/>
        <v>ST</v>
      </c>
      <c r="Z21" s="209" t="str">
        <f t="shared" si="3"/>
        <v>ST</v>
      </c>
      <c r="AA21" s="209" t="str">
        <f t="shared" si="3"/>
        <v>ST</v>
      </c>
      <c r="AB21" s="209" t="str">
        <f t="shared" si="3"/>
        <v>ST</v>
      </c>
      <c r="AC21" s="209" t="str">
        <f t="shared" si="3"/>
        <v>ST</v>
      </c>
      <c r="AD21" s="209" t="str">
        <f t="shared" si="3"/>
        <v>R</v>
      </c>
      <c r="AE21" s="209" t="str">
        <f t="shared" si="3"/>
        <v>ST</v>
      </c>
      <c r="AF21" s="209" t="str">
        <f t="shared" si="3"/>
        <v>T</v>
      </c>
      <c r="AG21" s="209" t="str">
        <f t="shared" si="3"/>
        <v>ST</v>
      </c>
      <c r="AH21" s="209" t="str">
        <f t="shared" si="3"/>
        <v>ST</v>
      </c>
      <c r="AI21" s="231" t="str">
        <f t="shared" si="3"/>
        <v>ST</v>
      </c>
      <c r="AJ21" s="209" t="str">
        <f t="shared" si="3"/>
        <v>ST</v>
      </c>
      <c r="AK21" s="209" t="str">
        <f t="shared" si="3"/>
        <v>ST</v>
      </c>
      <c r="AL21" s="209" t="str">
        <f t="shared" si="3"/>
        <v>S</v>
      </c>
      <c r="AM21" s="209" t="str">
        <f t="shared" si="3"/>
        <v>ST</v>
      </c>
      <c r="AN21" s="209" t="str">
        <f t="shared" si="3"/>
        <v>ST</v>
      </c>
      <c r="AO21" s="209" t="str">
        <f t="shared" si="3"/>
        <v>ST</v>
      </c>
      <c r="AP21" s="247" t="str">
        <f t="shared" si="3"/>
        <v>ST</v>
      </c>
      <c r="AQ21" s="239"/>
      <c r="AR21" s="214">
        <f>COUNTIF(H21:AO21,"ST")</f>
        <v>31</v>
      </c>
      <c r="AS21" s="214">
        <f>COUNTIF(H21:AO21,"T")</f>
        <v>1</v>
      </c>
      <c r="AT21" s="214">
        <f>COUNTIF(H21:AO21,"S")</f>
        <v>1</v>
      </c>
      <c r="AU21" s="214">
        <f>COUNTIF(H21:AO21,"R")</f>
        <v>1</v>
      </c>
      <c r="AV21" s="214">
        <f>COUNTIF(H21:AO21,"TDI")</f>
        <v>0</v>
      </c>
      <c r="AW21" s="214">
        <f>COUNTIF(H21:AO21,"BUP")</f>
        <v>0</v>
      </c>
      <c r="AX21" s="214">
        <f>SUM(AR21:AW21)</f>
        <v>34</v>
      </c>
    </row>
    <row r="22" spans="2:50" s="185" customFormat="1" ht="31.5" customHeight="1">
      <c r="B22" s="407"/>
      <c r="C22" s="411"/>
      <c r="D22" s="203">
        <f>+D19+1</f>
        <v>5</v>
      </c>
      <c r="E22" s="211" t="s">
        <v>218</v>
      </c>
      <c r="F22" s="205" t="s">
        <v>219</v>
      </c>
      <c r="G22" s="206" t="s">
        <v>9</v>
      </c>
      <c r="H22" s="207" t="s">
        <v>84</v>
      </c>
      <c r="I22" s="207" t="s">
        <v>84</v>
      </c>
      <c r="J22" s="207" t="s">
        <v>84</v>
      </c>
      <c r="K22" s="207" t="s">
        <v>84</v>
      </c>
      <c r="L22" s="207" t="s">
        <v>84</v>
      </c>
      <c r="M22" s="207" t="s">
        <v>84</v>
      </c>
      <c r="N22" s="207" t="s">
        <v>84</v>
      </c>
      <c r="O22" s="207" t="s">
        <v>84</v>
      </c>
      <c r="P22" s="207" t="s">
        <v>84</v>
      </c>
      <c r="Q22" s="207" t="s">
        <v>84</v>
      </c>
      <c r="R22" s="207" t="s">
        <v>84</v>
      </c>
      <c r="S22" s="207" t="s">
        <v>84</v>
      </c>
      <c r="T22" s="207" t="s">
        <v>84</v>
      </c>
      <c r="U22" s="207" t="s">
        <v>84</v>
      </c>
      <c r="V22" s="207" t="s">
        <v>84</v>
      </c>
      <c r="W22" s="207" t="s">
        <v>84</v>
      </c>
      <c r="X22" s="207" t="s">
        <v>84</v>
      </c>
      <c r="Y22" s="207" t="s">
        <v>84</v>
      </c>
      <c r="Z22" s="207" t="s">
        <v>84</v>
      </c>
      <c r="AA22" s="207" t="s">
        <v>84</v>
      </c>
      <c r="AB22" s="207" t="s">
        <v>84</v>
      </c>
      <c r="AC22" s="207" t="s">
        <v>84</v>
      </c>
      <c r="AD22" s="207" t="s">
        <v>84</v>
      </c>
      <c r="AE22" s="207" t="s">
        <v>84</v>
      </c>
      <c r="AF22" s="207" t="s">
        <v>84</v>
      </c>
      <c r="AG22" s="207" t="s">
        <v>84</v>
      </c>
      <c r="AH22" s="207" t="s">
        <v>84</v>
      </c>
      <c r="AI22" s="207" t="s">
        <v>84</v>
      </c>
      <c r="AJ22" s="207" t="s">
        <v>84</v>
      </c>
      <c r="AK22" s="207" t="s">
        <v>84</v>
      </c>
      <c r="AL22" s="207" t="s">
        <v>84</v>
      </c>
      <c r="AM22" s="207" t="s">
        <v>95</v>
      </c>
      <c r="AN22" s="207" t="s">
        <v>84</v>
      </c>
      <c r="AO22" s="244" t="s">
        <v>208</v>
      </c>
      <c r="AP22" s="248"/>
      <c r="AQ22" s="239"/>
      <c r="AR22" s="240"/>
      <c r="AS22" s="240"/>
      <c r="AT22" s="240"/>
      <c r="AU22" s="240"/>
      <c r="AV22" s="240"/>
      <c r="AW22" s="240"/>
      <c r="AX22" s="240"/>
    </row>
    <row r="23" spans="2:50" s="185" customFormat="1" ht="14.25">
      <c r="B23" s="203"/>
      <c r="C23" s="204"/>
      <c r="D23" s="203"/>
      <c r="E23" s="211"/>
      <c r="F23" s="205"/>
      <c r="G23" s="206" t="s">
        <v>5</v>
      </c>
      <c r="H23" s="212">
        <v>4</v>
      </c>
      <c r="I23" s="212">
        <v>4</v>
      </c>
      <c r="J23" s="212">
        <v>4</v>
      </c>
      <c r="K23" s="212">
        <v>4</v>
      </c>
      <c r="L23" s="212">
        <v>4</v>
      </c>
      <c r="M23" s="212">
        <v>4</v>
      </c>
      <c r="N23" s="212">
        <v>4</v>
      </c>
      <c r="O23" s="212">
        <v>4</v>
      </c>
      <c r="P23" s="212">
        <v>4</v>
      </c>
      <c r="Q23" s="212">
        <v>4</v>
      </c>
      <c r="R23" s="212">
        <v>4</v>
      </c>
      <c r="S23" s="212">
        <v>4</v>
      </c>
      <c r="T23" s="212">
        <v>4</v>
      </c>
      <c r="U23" s="212">
        <v>4</v>
      </c>
      <c r="V23" s="212">
        <v>4</v>
      </c>
      <c r="W23" s="212">
        <v>4</v>
      </c>
      <c r="X23" s="212">
        <v>4</v>
      </c>
      <c r="Y23" s="212">
        <v>4</v>
      </c>
      <c r="Z23" s="212">
        <v>4</v>
      </c>
      <c r="AA23" s="212">
        <v>4</v>
      </c>
      <c r="AB23" s="212">
        <v>4</v>
      </c>
      <c r="AC23" s="212">
        <v>4</v>
      </c>
      <c r="AD23" s="212">
        <v>4</v>
      </c>
      <c r="AE23" s="212">
        <v>4</v>
      </c>
      <c r="AF23" s="212">
        <v>4</v>
      </c>
      <c r="AG23" s="212">
        <v>4</v>
      </c>
      <c r="AH23" s="212">
        <v>4</v>
      </c>
      <c r="AI23" s="212">
        <v>4</v>
      </c>
      <c r="AJ23" s="212">
        <v>4</v>
      </c>
      <c r="AK23" s="212">
        <v>4</v>
      </c>
      <c r="AL23" s="212">
        <v>4</v>
      </c>
      <c r="AM23" s="212">
        <v>4</v>
      </c>
      <c r="AN23" s="212">
        <v>4</v>
      </c>
      <c r="AO23" s="241" t="s">
        <v>208</v>
      </c>
      <c r="AP23" s="249"/>
      <c r="AQ23" s="239"/>
      <c r="AR23" s="240"/>
      <c r="AS23" s="240"/>
      <c r="AT23" s="240"/>
      <c r="AU23" s="240"/>
      <c r="AV23" s="240"/>
      <c r="AW23" s="240"/>
      <c r="AX23" s="240"/>
    </row>
    <row r="24" spans="2:50" s="185" customFormat="1">
      <c r="B24" s="203"/>
      <c r="C24" s="204"/>
      <c r="D24" s="203"/>
      <c r="E24" s="211"/>
      <c r="F24" s="205"/>
      <c r="G24" s="206" t="s">
        <v>6</v>
      </c>
      <c r="H24" s="209" t="str">
        <f t="shared" ref="H24:AN24" si="4">IF(H23="TDI","TDI",IF(H23&gt;3,"ST",IF(H23&gt;2,"T",IF(H23&gt;1,"S",IF(H23&gt;=0,"R")))))</f>
        <v>ST</v>
      </c>
      <c r="I24" s="209" t="str">
        <f t="shared" si="4"/>
        <v>ST</v>
      </c>
      <c r="J24" s="209" t="str">
        <f t="shared" si="4"/>
        <v>ST</v>
      </c>
      <c r="K24" s="209" t="str">
        <f t="shared" si="4"/>
        <v>ST</v>
      </c>
      <c r="L24" s="209" t="str">
        <f t="shared" si="4"/>
        <v>ST</v>
      </c>
      <c r="M24" s="209" t="str">
        <f t="shared" si="4"/>
        <v>ST</v>
      </c>
      <c r="N24" s="209" t="str">
        <f t="shared" si="4"/>
        <v>ST</v>
      </c>
      <c r="O24" s="209" t="str">
        <f t="shared" si="4"/>
        <v>ST</v>
      </c>
      <c r="P24" s="209" t="str">
        <f t="shared" si="4"/>
        <v>ST</v>
      </c>
      <c r="Q24" s="209" t="str">
        <f t="shared" si="4"/>
        <v>ST</v>
      </c>
      <c r="R24" s="209" t="str">
        <f t="shared" si="4"/>
        <v>ST</v>
      </c>
      <c r="S24" s="209" t="str">
        <f t="shared" si="4"/>
        <v>ST</v>
      </c>
      <c r="T24" s="209" t="str">
        <f t="shared" si="4"/>
        <v>ST</v>
      </c>
      <c r="U24" s="209" t="str">
        <f t="shared" si="4"/>
        <v>ST</v>
      </c>
      <c r="V24" s="209" t="str">
        <f t="shared" si="4"/>
        <v>ST</v>
      </c>
      <c r="W24" s="209" t="str">
        <f t="shared" si="4"/>
        <v>ST</v>
      </c>
      <c r="X24" s="209" t="str">
        <f t="shared" si="4"/>
        <v>ST</v>
      </c>
      <c r="Y24" s="209" t="str">
        <f t="shared" si="4"/>
        <v>ST</v>
      </c>
      <c r="Z24" s="209" t="str">
        <f t="shared" si="4"/>
        <v>ST</v>
      </c>
      <c r="AA24" s="209" t="str">
        <f t="shared" si="4"/>
        <v>ST</v>
      </c>
      <c r="AB24" s="209" t="str">
        <f t="shared" si="4"/>
        <v>ST</v>
      </c>
      <c r="AC24" s="209" t="str">
        <f t="shared" si="4"/>
        <v>ST</v>
      </c>
      <c r="AD24" s="209" t="str">
        <f t="shared" si="4"/>
        <v>ST</v>
      </c>
      <c r="AE24" s="209" t="str">
        <f t="shared" si="4"/>
        <v>ST</v>
      </c>
      <c r="AF24" s="209" t="str">
        <f t="shared" si="4"/>
        <v>ST</v>
      </c>
      <c r="AG24" s="209" t="str">
        <f t="shared" si="4"/>
        <v>ST</v>
      </c>
      <c r="AH24" s="209" t="str">
        <f t="shared" si="4"/>
        <v>ST</v>
      </c>
      <c r="AI24" s="231" t="str">
        <f t="shared" si="4"/>
        <v>ST</v>
      </c>
      <c r="AJ24" s="209" t="str">
        <f t="shared" si="4"/>
        <v>ST</v>
      </c>
      <c r="AK24" s="209" t="str">
        <f t="shared" si="4"/>
        <v>ST</v>
      </c>
      <c r="AL24" s="209" t="str">
        <f t="shared" si="4"/>
        <v>ST</v>
      </c>
      <c r="AM24" s="209" t="str">
        <f t="shared" si="4"/>
        <v>ST</v>
      </c>
      <c r="AN24" s="209" t="str">
        <f t="shared" si="4"/>
        <v>ST</v>
      </c>
      <c r="AO24" s="209" t="str">
        <f t="shared" si="3"/>
        <v>ST</v>
      </c>
      <c r="AP24" s="248"/>
      <c r="AQ24" s="239"/>
      <c r="AR24" s="214">
        <f>COUNTIF(H24:AO24,"ST")</f>
        <v>34</v>
      </c>
      <c r="AS24" s="214">
        <f>COUNTIF(H24:AO24,"T")</f>
        <v>0</v>
      </c>
      <c r="AT24" s="214">
        <f>COUNTIF(H24:AO24,"S")</f>
        <v>0</v>
      </c>
      <c r="AU24" s="214">
        <f>COUNTIF(H24:AO24,"R")</f>
        <v>0</v>
      </c>
      <c r="AV24" s="214">
        <f>COUNTIF(H24:AO24,"TDI")</f>
        <v>0</v>
      </c>
      <c r="AW24" s="214">
        <f>COUNTIF(H24:AO24,"BUP")</f>
        <v>0</v>
      </c>
      <c r="AX24" s="214">
        <f>SUM(AR24:AW24)</f>
        <v>34</v>
      </c>
    </row>
    <row r="25" spans="2:50" s="185" customFormat="1" ht="24">
      <c r="B25" s="407">
        <v>4</v>
      </c>
      <c r="C25" s="411" t="s">
        <v>220</v>
      </c>
      <c r="D25" s="203">
        <f>+D22+1</f>
        <v>6</v>
      </c>
      <c r="E25" s="211" t="s">
        <v>221</v>
      </c>
      <c r="F25" s="205" t="s">
        <v>86</v>
      </c>
      <c r="G25" s="206" t="s">
        <v>9</v>
      </c>
      <c r="H25" s="207">
        <v>58.418991678903602</v>
      </c>
      <c r="I25" s="207">
        <v>12.432697014194799</v>
      </c>
      <c r="J25" s="207">
        <v>1.0279001468428799</v>
      </c>
      <c r="K25" s="207">
        <v>0.807635829662261</v>
      </c>
      <c r="L25" s="207">
        <v>0.146842878120411</v>
      </c>
      <c r="M25" s="207">
        <v>0.31815956926089101</v>
      </c>
      <c r="N25" s="207">
        <v>0.416054821341165</v>
      </c>
      <c r="O25" s="207">
        <v>0.24473813020068499</v>
      </c>
      <c r="P25" s="207">
        <v>0.68526676456191904</v>
      </c>
      <c r="Q25" s="207">
        <v>0.46500244738130198</v>
      </c>
      <c r="R25" s="207">
        <v>0.807635829662261</v>
      </c>
      <c r="S25" s="207">
        <v>0.48947626040136999</v>
      </c>
      <c r="T25" s="207">
        <v>1.4194811551639701</v>
      </c>
      <c r="U25" s="207">
        <v>0.146842878120411</v>
      </c>
      <c r="V25" s="207">
        <v>0.146842878120411</v>
      </c>
      <c r="W25" s="207">
        <v>0.78316201664219298</v>
      </c>
      <c r="X25" s="207">
        <v>0.17131669114048001</v>
      </c>
      <c r="Y25" s="207">
        <v>100</v>
      </c>
      <c r="Z25" s="207">
        <v>1.2481644640234899</v>
      </c>
      <c r="AA25" s="207">
        <v>12.163485070974099</v>
      </c>
      <c r="AB25" s="207">
        <v>0.11436284894729901</v>
      </c>
      <c r="AC25" s="207">
        <v>0.39158100832109599</v>
      </c>
      <c r="AD25" s="207">
        <v>0</v>
      </c>
      <c r="AE25" s="207">
        <v>100</v>
      </c>
      <c r="AF25" s="207">
        <v>0.17060687301974201</v>
      </c>
      <c r="AG25" s="207">
        <v>0.122369065100343</v>
      </c>
      <c r="AH25" s="207">
        <v>0.53619302949061698</v>
      </c>
      <c r="AI25" s="207">
        <v>2.4372410431391698</v>
      </c>
      <c r="AJ25" s="207">
        <v>1.1455032902754101</v>
      </c>
      <c r="AK25" s="207">
        <v>0.66079295154185003</v>
      </c>
      <c r="AL25" s="207">
        <v>0.146842878120411</v>
      </c>
      <c r="AM25" s="207">
        <v>0.146842878120411</v>
      </c>
      <c r="AN25" s="207">
        <v>0.146842878120411</v>
      </c>
      <c r="AO25" s="244" t="s">
        <v>208</v>
      </c>
      <c r="AP25" s="248"/>
      <c r="AQ25" s="239"/>
      <c r="AR25" s="240"/>
      <c r="AS25" s="240"/>
      <c r="AT25" s="240"/>
      <c r="AU25" s="240"/>
      <c r="AV25" s="240"/>
      <c r="AW25" s="240"/>
      <c r="AX25" s="240"/>
    </row>
    <row r="26" spans="2:50" s="185" customFormat="1" ht="15">
      <c r="B26" s="407"/>
      <c r="C26" s="411"/>
      <c r="D26" s="203"/>
      <c r="E26" s="211"/>
      <c r="F26" s="205"/>
      <c r="G26" s="206" t="s">
        <v>5</v>
      </c>
      <c r="H26" s="208">
        <v>2</v>
      </c>
      <c r="I26" s="208">
        <v>3</v>
      </c>
      <c r="J26" s="208">
        <v>3</v>
      </c>
      <c r="K26" s="208">
        <v>4</v>
      </c>
      <c r="L26" s="208">
        <v>4</v>
      </c>
      <c r="M26" s="208">
        <v>4</v>
      </c>
      <c r="N26" s="208">
        <v>3</v>
      </c>
      <c r="O26" s="208">
        <v>4</v>
      </c>
      <c r="P26" s="208">
        <v>1</v>
      </c>
      <c r="Q26" s="208">
        <v>3</v>
      </c>
      <c r="R26" s="208">
        <v>2</v>
      </c>
      <c r="S26" s="208">
        <v>1</v>
      </c>
      <c r="T26" s="208">
        <v>1</v>
      </c>
      <c r="U26" s="208">
        <v>4</v>
      </c>
      <c r="V26" s="208">
        <v>4</v>
      </c>
      <c r="W26" s="208">
        <v>4</v>
      </c>
      <c r="X26" s="208">
        <v>4</v>
      </c>
      <c r="Y26" s="208">
        <v>3</v>
      </c>
      <c r="Z26" s="208">
        <v>4</v>
      </c>
      <c r="AA26" s="208">
        <v>2</v>
      </c>
      <c r="AB26" s="208">
        <v>4</v>
      </c>
      <c r="AC26" s="208">
        <v>4</v>
      </c>
      <c r="AD26" s="208">
        <v>4</v>
      </c>
      <c r="AE26" s="208">
        <v>3</v>
      </c>
      <c r="AF26" s="208">
        <v>3</v>
      </c>
      <c r="AG26" s="208">
        <v>4</v>
      </c>
      <c r="AH26" s="208">
        <v>4</v>
      </c>
      <c r="AI26" s="208">
        <v>1</v>
      </c>
      <c r="AJ26" s="208">
        <v>1</v>
      </c>
      <c r="AK26" s="208">
        <v>1</v>
      </c>
      <c r="AL26" s="208">
        <v>4</v>
      </c>
      <c r="AM26" s="208">
        <v>4</v>
      </c>
      <c r="AN26" s="208">
        <v>4</v>
      </c>
      <c r="AO26" s="241" t="s">
        <v>208</v>
      </c>
      <c r="AP26" s="246">
        <v>3.0696969696969698</v>
      </c>
      <c r="AQ26" s="239"/>
      <c r="AR26" s="240"/>
      <c r="AS26" s="240"/>
      <c r="AT26" s="240"/>
      <c r="AU26" s="240"/>
      <c r="AV26" s="240"/>
      <c r="AW26" s="240"/>
      <c r="AX26" s="240"/>
    </row>
    <row r="27" spans="2:50" s="185" customFormat="1">
      <c r="B27" s="407"/>
      <c r="C27" s="411"/>
      <c r="D27" s="203"/>
      <c r="E27" s="211"/>
      <c r="F27" s="205"/>
      <c r="G27" s="206" t="s">
        <v>6</v>
      </c>
      <c r="H27" s="209" t="str">
        <f t="shared" ref="H27:AP27" si="5">IF(H26="TDI","TDI",IF(H26&gt;3,"ST",IF(H26&gt;2,"T",IF(H26&gt;1,"S",IF(H26&gt;=0,"R")))))</f>
        <v>S</v>
      </c>
      <c r="I27" s="209" t="str">
        <f t="shared" si="5"/>
        <v>T</v>
      </c>
      <c r="J27" s="209" t="str">
        <f t="shared" si="5"/>
        <v>T</v>
      </c>
      <c r="K27" s="209" t="str">
        <f t="shared" si="5"/>
        <v>ST</v>
      </c>
      <c r="L27" s="209" t="str">
        <f t="shared" si="5"/>
        <v>ST</v>
      </c>
      <c r="M27" s="209" t="str">
        <f t="shared" si="5"/>
        <v>ST</v>
      </c>
      <c r="N27" s="209" t="str">
        <f t="shared" si="5"/>
        <v>T</v>
      </c>
      <c r="O27" s="209" t="str">
        <f t="shared" si="5"/>
        <v>ST</v>
      </c>
      <c r="P27" s="209" t="str">
        <f t="shared" si="5"/>
        <v>R</v>
      </c>
      <c r="Q27" s="209" t="str">
        <f t="shared" si="5"/>
        <v>T</v>
      </c>
      <c r="R27" s="209" t="str">
        <f t="shared" si="5"/>
        <v>S</v>
      </c>
      <c r="S27" s="209" t="str">
        <f t="shared" si="5"/>
        <v>R</v>
      </c>
      <c r="T27" s="209" t="str">
        <f t="shared" si="5"/>
        <v>R</v>
      </c>
      <c r="U27" s="209" t="str">
        <f t="shared" si="5"/>
        <v>ST</v>
      </c>
      <c r="V27" s="209" t="str">
        <f t="shared" si="5"/>
        <v>ST</v>
      </c>
      <c r="W27" s="209" t="str">
        <f t="shared" si="5"/>
        <v>ST</v>
      </c>
      <c r="X27" s="209" t="str">
        <f t="shared" si="5"/>
        <v>ST</v>
      </c>
      <c r="Y27" s="209" t="str">
        <f t="shared" si="5"/>
        <v>T</v>
      </c>
      <c r="Z27" s="209" t="str">
        <f t="shared" si="5"/>
        <v>ST</v>
      </c>
      <c r="AA27" s="209" t="str">
        <f t="shared" si="5"/>
        <v>S</v>
      </c>
      <c r="AB27" s="209" t="str">
        <f t="shared" si="5"/>
        <v>ST</v>
      </c>
      <c r="AC27" s="209" t="str">
        <f t="shared" si="5"/>
        <v>ST</v>
      </c>
      <c r="AD27" s="209" t="str">
        <f t="shared" si="5"/>
        <v>ST</v>
      </c>
      <c r="AE27" s="209" t="str">
        <f t="shared" si="5"/>
        <v>T</v>
      </c>
      <c r="AF27" s="209" t="str">
        <f t="shared" si="5"/>
        <v>T</v>
      </c>
      <c r="AG27" s="209" t="str">
        <f t="shared" si="5"/>
        <v>ST</v>
      </c>
      <c r="AH27" s="209" t="str">
        <f t="shared" si="5"/>
        <v>ST</v>
      </c>
      <c r="AI27" s="231" t="str">
        <f t="shared" si="5"/>
        <v>R</v>
      </c>
      <c r="AJ27" s="209" t="str">
        <f t="shared" si="5"/>
        <v>R</v>
      </c>
      <c r="AK27" s="209" t="str">
        <f t="shared" si="5"/>
        <v>R</v>
      </c>
      <c r="AL27" s="209" t="str">
        <f t="shared" si="5"/>
        <v>ST</v>
      </c>
      <c r="AM27" s="209" t="str">
        <f t="shared" si="5"/>
        <v>ST</v>
      </c>
      <c r="AN27" s="209" t="str">
        <f t="shared" si="5"/>
        <v>ST</v>
      </c>
      <c r="AO27" s="209" t="str">
        <f t="shared" si="5"/>
        <v>ST</v>
      </c>
      <c r="AP27" s="247" t="str">
        <f t="shared" si="5"/>
        <v>ST</v>
      </c>
      <c r="AQ27" s="239"/>
      <c r="AR27" s="214">
        <f>COUNTIF(H27:AO27,"ST")</f>
        <v>18</v>
      </c>
      <c r="AS27" s="214">
        <f>COUNTIF(H27:AO27,"T")</f>
        <v>7</v>
      </c>
      <c r="AT27" s="214">
        <f>COUNTIF(H27:AO27,"S")</f>
        <v>3</v>
      </c>
      <c r="AU27" s="214">
        <f>COUNTIF(H27:AO27,"R")</f>
        <v>6</v>
      </c>
      <c r="AV27" s="214">
        <f>COUNTIF(H27:AO27,"TDI")</f>
        <v>0</v>
      </c>
      <c r="AW27" s="214">
        <f>COUNTIF(H27:AO27,"BUP")</f>
        <v>0</v>
      </c>
      <c r="AX27" s="214">
        <f>SUM(AR27:AW27)</f>
        <v>34</v>
      </c>
    </row>
    <row r="28" spans="2:50" s="185" customFormat="1" ht="36">
      <c r="B28" s="407"/>
      <c r="C28" s="411"/>
      <c r="D28" s="203">
        <f>+D25+1</f>
        <v>7</v>
      </c>
      <c r="E28" s="211" t="s">
        <v>222</v>
      </c>
      <c r="F28" s="205" t="s">
        <v>86</v>
      </c>
      <c r="G28" s="206" t="s">
        <v>9</v>
      </c>
      <c r="H28" s="207">
        <v>33.3333333333333</v>
      </c>
      <c r="I28" s="207">
        <v>28.301886792452802</v>
      </c>
      <c r="J28" s="207">
        <v>63.157894736842103</v>
      </c>
      <c r="K28" s="207">
        <v>23.076923076923102</v>
      </c>
      <c r="L28" s="207">
        <v>33.3333333333333</v>
      </c>
      <c r="M28" s="207">
        <v>66.6666666666667</v>
      </c>
      <c r="N28" s="207">
        <v>0</v>
      </c>
      <c r="O28" s="207">
        <v>0</v>
      </c>
      <c r="P28" s="207">
        <v>16.6666666666667</v>
      </c>
      <c r="Q28" s="207">
        <v>44.4444444444444</v>
      </c>
      <c r="R28" s="207">
        <v>72.727272727272705</v>
      </c>
      <c r="S28" s="207">
        <v>75</v>
      </c>
      <c r="T28" s="207">
        <v>80</v>
      </c>
      <c r="U28" s="207">
        <v>33.3333333333333</v>
      </c>
      <c r="V28" s="207">
        <v>33.3333333333333</v>
      </c>
      <c r="W28" s="207">
        <v>62.5</v>
      </c>
      <c r="X28" s="207">
        <v>50</v>
      </c>
      <c r="Y28" s="207">
        <v>100</v>
      </c>
      <c r="Z28" s="207">
        <v>53.846153846153797</v>
      </c>
      <c r="AA28" s="207">
        <v>45.962732919254698</v>
      </c>
      <c r="AB28" s="207">
        <v>50</v>
      </c>
      <c r="AC28" s="207">
        <v>44.4444444444444</v>
      </c>
      <c r="AD28" s="207">
        <v>0</v>
      </c>
      <c r="AE28" s="207">
        <v>100</v>
      </c>
      <c r="AF28" s="207">
        <v>50</v>
      </c>
      <c r="AG28" s="207">
        <v>50</v>
      </c>
      <c r="AH28" s="207">
        <v>40</v>
      </c>
      <c r="AI28" s="207">
        <v>35.714285714285701</v>
      </c>
      <c r="AJ28" s="207">
        <v>36.363636363636402</v>
      </c>
      <c r="AK28" s="207">
        <v>58.3333333333333</v>
      </c>
      <c r="AL28" s="207">
        <v>0</v>
      </c>
      <c r="AM28" s="207">
        <v>66.6666666666667</v>
      </c>
      <c r="AN28" s="207">
        <v>33.3333333333333</v>
      </c>
      <c r="AO28" s="244" t="s">
        <v>208</v>
      </c>
      <c r="AP28" s="248"/>
      <c r="AQ28" s="239"/>
      <c r="AR28" s="240"/>
      <c r="AS28" s="240"/>
      <c r="AT28" s="240"/>
      <c r="AU28" s="240"/>
      <c r="AV28" s="240"/>
      <c r="AW28" s="240"/>
      <c r="AX28" s="240"/>
    </row>
    <row r="29" spans="2:50" s="185" customFormat="1" ht="15">
      <c r="B29" s="407"/>
      <c r="C29" s="411"/>
      <c r="D29" s="203"/>
      <c r="E29" s="211"/>
      <c r="F29" s="205"/>
      <c r="G29" s="206" t="s">
        <v>5</v>
      </c>
      <c r="H29" s="208">
        <v>2</v>
      </c>
      <c r="I29" s="208">
        <v>2</v>
      </c>
      <c r="J29" s="208">
        <v>3</v>
      </c>
      <c r="K29" s="208">
        <v>1</v>
      </c>
      <c r="L29" s="208">
        <v>2</v>
      </c>
      <c r="M29" s="208">
        <v>3</v>
      </c>
      <c r="N29" s="208">
        <v>1</v>
      </c>
      <c r="O29" s="208">
        <v>1</v>
      </c>
      <c r="P29" s="208">
        <v>1</v>
      </c>
      <c r="Q29" s="208">
        <v>2</v>
      </c>
      <c r="R29" s="208">
        <v>3</v>
      </c>
      <c r="S29" s="208">
        <v>3</v>
      </c>
      <c r="T29" s="208">
        <v>4</v>
      </c>
      <c r="U29" s="208">
        <v>2</v>
      </c>
      <c r="V29" s="208">
        <v>2</v>
      </c>
      <c r="W29" s="208">
        <v>3</v>
      </c>
      <c r="X29" s="208">
        <v>2</v>
      </c>
      <c r="Y29" s="208">
        <v>4</v>
      </c>
      <c r="Z29" s="208">
        <v>3</v>
      </c>
      <c r="AA29" s="208">
        <v>2</v>
      </c>
      <c r="AB29" s="208">
        <v>2</v>
      </c>
      <c r="AC29" s="208">
        <v>2</v>
      </c>
      <c r="AD29" s="208">
        <v>1</v>
      </c>
      <c r="AE29" s="208">
        <v>4</v>
      </c>
      <c r="AF29" s="208">
        <v>2</v>
      </c>
      <c r="AG29" s="208">
        <v>2</v>
      </c>
      <c r="AH29" s="208">
        <v>2</v>
      </c>
      <c r="AI29" s="208">
        <v>2</v>
      </c>
      <c r="AJ29" s="208">
        <v>2</v>
      </c>
      <c r="AK29" s="208">
        <v>3</v>
      </c>
      <c r="AL29" s="208">
        <v>1</v>
      </c>
      <c r="AM29" s="208">
        <v>3</v>
      </c>
      <c r="AN29" s="208">
        <v>2</v>
      </c>
      <c r="AO29" s="241" t="s">
        <v>208</v>
      </c>
      <c r="AP29" s="249"/>
      <c r="AQ29" s="239"/>
      <c r="AR29" s="240"/>
      <c r="AS29" s="240"/>
      <c r="AT29" s="240"/>
      <c r="AU29" s="240"/>
      <c r="AV29" s="240"/>
      <c r="AW29" s="240"/>
      <c r="AX29" s="240"/>
    </row>
    <row r="30" spans="2:50" s="185" customFormat="1">
      <c r="B30" s="407"/>
      <c r="C30" s="411"/>
      <c r="D30" s="203"/>
      <c r="E30" s="211"/>
      <c r="F30" s="205"/>
      <c r="G30" s="206" t="s">
        <v>6</v>
      </c>
      <c r="H30" s="209" t="str">
        <f t="shared" ref="H30:AO30" si="6">IF(H29="TDI","TDI",IF(H29&gt;3,"ST",IF(H29&gt;2,"T",IF(H29&gt;1,"S",IF(H29&gt;=0,"R")))))</f>
        <v>S</v>
      </c>
      <c r="I30" s="209" t="str">
        <f t="shared" si="6"/>
        <v>S</v>
      </c>
      <c r="J30" s="209" t="str">
        <f t="shared" si="6"/>
        <v>T</v>
      </c>
      <c r="K30" s="209" t="str">
        <f t="shared" si="6"/>
        <v>R</v>
      </c>
      <c r="L30" s="209" t="str">
        <f t="shared" si="6"/>
        <v>S</v>
      </c>
      <c r="M30" s="209" t="str">
        <f t="shared" si="6"/>
        <v>T</v>
      </c>
      <c r="N30" s="209" t="str">
        <f t="shared" si="6"/>
        <v>R</v>
      </c>
      <c r="O30" s="209" t="str">
        <f t="shared" si="6"/>
        <v>R</v>
      </c>
      <c r="P30" s="209" t="str">
        <f t="shared" si="6"/>
        <v>R</v>
      </c>
      <c r="Q30" s="209" t="str">
        <f t="shared" si="6"/>
        <v>S</v>
      </c>
      <c r="R30" s="209" t="str">
        <f t="shared" si="6"/>
        <v>T</v>
      </c>
      <c r="S30" s="209" t="str">
        <f t="shared" si="6"/>
        <v>T</v>
      </c>
      <c r="T30" s="209" t="str">
        <f t="shared" si="6"/>
        <v>ST</v>
      </c>
      <c r="U30" s="209" t="str">
        <f t="shared" si="6"/>
        <v>S</v>
      </c>
      <c r="V30" s="209" t="str">
        <f t="shared" si="6"/>
        <v>S</v>
      </c>
      <c r="W30" s="209" t="str">
        <f t="shared" si="6"/>
        <v>T</v>
      </c>
      <c r="X30" s="209" t="str">
        <f t="shared" si="6"/>
        <v>S</v>
      </c>
      <c r="Y30" s="209" t="str">
        <f t="shared" si="6"/>
        <v>ST</v>
      </c>
      <c r="Z30" s="209" t="str">
        <f t="shared" si="6"/>
        <v>T</v>
      </c>
      <c r="AA30" s="209" t="str">
        <f t="shared" si="6"/>
        <v>S</v>
      </c>
      <c r="AB30" s="209" t="str">
        <f t="shared" si="6"/>
        <v>S</v>
      </c>
      <c r="AC30" s="209" t="str">
        <f t="shared" si="6"/>
        <v>S</v>
      </c>
      <c r="AD30" s="209" t="str">
        <f t="shared" si="6"/>
        <v>R</v>
      </c>
      <c r="AE30" s="209" t="str">
        <f t="shared" si="6"/>
        <v>ST</v>
      </c>
      <c r="AF30" s="209" t="str">
        <f t="shared" si="6"/>
        <v>S</v>
      </c>
      <c r="AG30" s="209" t="str">
        <f t="shared" si="6"/>
        <v>S</v>
      </c>
      <c r="AH30" s="209" t="str">
        <f t="shared" si="6"/>
        <v>S</v>
      </c>
      <c r="AI30" s="231" t="str">
        <f t="shared" si="6"/>
        <v>S</v>
      </c>
      <c r="AJ30" s="209" t="str">
        <f t="shared" si="6"/>
        <v>S</v>
      </c>
      <c r="AK30" s="209" t="str">
        <f t="shared" si="6"/>
        <v>T</v>
      </c>
      <c r="AL30" s="209" t="str">
        <f t="shared" si="6"/>
        <v>R</v>
      </c>
      <c r="AM30" s="209" t="str">
        <f t="shared" si="6"/>
        <v>T</v>
      </c>
      <c r="AN30" s="209" t="str">
        <f t="shared" si="6"/>
        <v>S</v>
      </c>
      <c r="AO30" s="209" t="str">
        <f t="shared" si="6"/>
        <v>ST</v>
      </c>
      <c r="AP30" s="248"/>
      <c r="AQ30" s="239"/>
      <c r="AR30" s="214">
        <f>COUNTIF(H30:AO30,"ST")</f>
        <v>4</v>
      </c>
      <c r="AS30" s="214">
        <f>COUNTIF(H30:AO30,"T")</f>
        <v>8</v>
      </c>
      <c r="AT30" s="214">
        <f>COUNTIF(H30:AO30,"S")</f>
        <v>16</v>
      </c>
      <c r="AU30" s="214">
        <f>COUNTIF(H30:AO30,"R")</f>
        <v>6</v>
      </c>
      <c r="AV30" s="214">
        <f>COUNTIF(H30:AO30,"TDI")</f>
        <v>0</v>
      </c>
      <c r="AW30" s="214">
        <f>COUNTIF(H30:AO30,"BUP")</f>
        <v>0</v>
      </c>
      <c r="AX30" s="214">
        <f>SUM(AR30:AW30)</f>
        <v>34</v>
      </c>
    </row>
    <row r="31" spans="2:50" s="185" customFormat="1" ht="24">
      <c r="B31" s="407"/>
      <c r="C31" s="411"/>
      <c r="D31" s="203">
        <f>+D28+1</f>
        <v>8</v>
      </c>
      <c r="E31" s="204" t="s">
        <v>223</v>
      </c>
      <c r="F31" s="205" t="s">
        <v>86</v>
      </c>
      <c r="G31" s="206" t="s">
        <v>9</v>
      </c>
      <c r="H31" s="207">
        <v>100</v>
      </c>
      <c r="I31" s="207">
        <v>100</v>
      </c>
      <c r="J31" s="207">
        <v>100</v>
      </c>
      <c r="K31" s="207">
        <v>100</v>
      </c>
      <c r="L31" s="207">
        <v>100</v>
      </c>
      <c r="M31" s="207">
        <v>100</v>
      </c>
      <c r="N31" s="207">
        <v>100</v>
      </c>
      <c r="O31" s="207">
        <v>100</v>
      </c>
      <c r="P31" s="207">
        <v>100</v>
      </c>
      <c r="Q31" s="207">
        <v>100</v>
      </c>
      <c r="R31" s="207">
        <v>100</v>
      </c>
      <c r="S31" s="207">
        <v>100</v>
      </c>
      <c r="T31" s="207">
        <v>100</v>
      </c>
      <c r="U31" s="207">
        <v>100</v>
      </c>
      <c r="V31" s="207">
        <v>100</v>
      </c>
      <c r="W31" s="207">
        <v>100</v>
      </c>
      <c r="X31" s="207">
        <v>100</v>
      </c>
      <c r="Y31" s="207">
        <v>100</v>
      </c>
      <c r="Z31" s="207">
        <v>100</v>
      </c>
      <c r="AA31" s="207">
        <v>100</v>
      </c>
      <c r="AB31" s="207">
        <v>100</v>
      </c>
      <c r="AC31" s="207">
        <v>100</v>
      </c>
      <c r="AD31" s="207">
        <v>0</v>
      </c>
      <c r="AE31" s="207">
        <v>100</v>
      </c>
      <c r="AF31" s="207">
        <v>100</v>
      </c>
      <c r="AG31" s="207">
        <v>100</v>
      </c>
      <c r="AH31" s="207">
        <v>100</v>
      </c>
      <c r="AI31" s="207">
        <v>100</v>
      </c>
      <c r="AJ31" s="207">
        <v>100</v>
      </c>
      <c r="AK31" s="207">
        <v>100</v>
      </c>
      <c r="AL31" s="207">
        <v>100</v>
      </c>
      <c r="AM31" s="207">
        <v>100</v>
      </c>
      <c r="AN31" s="207">
        <v>100</v>
      </c>
      <c r="AO31" s="244" t="s">
        <v>208</v>
      </c>
      <c r="AP31" s="248"/>
      <c r="AQ31" s="239"/>
      <c r="AR31" s="240"/>
      <c r="AS31" s="240"/>
      <c r="AT31" s="240"/>
      <c r="AU31" s="240"/>
      <c r="AV31" s="240"/>
      <c r="AW31" s="240"/>
      <c r="AX31" s="240"/>
    </row>
    <row r="32" spans="2:50" s="185" customFormat="1" ht="15">
      <c r="B32" s="407"/>
      <c r="C32" s="411"/>
      <c r="D32" s="203"/>
      <c r="E32" s="211"/>
      <c r="F32" s="205"/>
      <c r="G32" s="206" t="s">
        <v>5</v>
      </c>
      <c r="H32" s="208">
        <v>4</v>
      </c>
      <c r="I32" s="208">
        <v>4</v>
      </c>
      <c r="J32" s="208">
        <v>4</v>
      </c>
      <c r="K32" s="208">
        <v>4</v>
      </c>
      <c r="L32" s="208">
        <v>4</v>
      </c>
      <c r="M32" s="208">
        <v>4</v>
      </c>
      <c r="N32" s="208">
        <v>4</v>
      </c>
      <c r="O32" s="208">
        <v>4</v>
      </c>
      <c r="P32" s="208">
        <v>4</v>
      </c>
      <c r="Q32" s="208">
        <v>4</v>
      </c>
      <c r="R32" s="208">
        <v>4</v>
      </c>
      <c r="S32" s="208">
        <v>4</v>
      </c>
      <c r="T32" s="208">
        <v>4</v>
      </c>
      <c r="U32" s="208">
        <v>4</v>
      </c>
      <c r="V32" s="208">
        <v>4</v>
      </c>
      <c r="W32" s="208">
        <v>4</v>
      </c>
      <c r="X32" s="208">
        <v>4</v>
      </c>
      <c r="Y32" s="208">
        <v>4</v>
      </c>
      <c r="Z32" s="208">
        <v>4</v>
      </c>
      <c r="AA32" s="208">
        <v>4</v>
      </c>
      <c r="AB32" s="208">
        <v>4</v>
      </c>
      <c r="AC32" s="208">
        <v>4</v>
      </c>
      <c r="AD32" s="208">
        <v>1</v>
      </c>
      <c r="AE32" s="208">
        <v>4</v>
      </c>
      <c r="AF32" s="208">
        <v>4</v>
      </c>
      <c r="AG32" s="208">
        <v>4</v>
      </c>
      <c r="AH32" s="208">
        <v>4</v>
      </c>
      <c r="AI32" s="208">
        <v>4</v>
      </c>
      <c r="AJ32" s="208">
        <v>4</v>
      </c>
      <c r="AK32" s="208">
        <v>4</v>
      </c>
      <c r="AL32" s="208">
        <v>4</v>
      </c>
      <c r="AM32" s="208">
        <v>4</v>
      </c>
      <c r="AN32" s="208">
        <v>4</v>
      </c>
      <c r="AO32" s="241" t="s">
        <v>208</v>
      </c>
      <c r="AP32" s="249"/>
      <c r="AQ32" s="239"/>
      <c r="AR32" s="240"/>
      <c r="AS32" s="240"/>
      <c r="AT32" s="240"/>
      <c r="AU32" s="240"/>
      <c r="AV32" s="240"/>
      <c r="AW32" s="240"/>
      <c r="AX32" s="240"/>
    </row>
    <row r="33" spans="2:50" s="185" customFormat="1">
      <c r="B33" s="407"/>
      <c r="C33" s="411"/>
      <c r="D33" s="203"/>
      <c r="E33" s="211"/>
      <c r="F33" s="205"/>
      <c r="G33" s="206" t="s">
        <v>6</v>
      </c>
      <c r="H33" s="209" t="str">
        <f t="shared" ref="H33:AO33" si="7">IF(H32="TDI","TDI",IF(H32&gt;3,"ST",IF(H32&gt;2,"T",IF(H32&gt;1,"S",IF(H32&gt;=0,"R")))))</f>
        <v>ST</v>
      </c>
      <c r="I33" s="209" t="str">
        <f t="shared" si="7"/>
        <v>ST</v>
      </c>
      <c r="J33" s="209" t="str">
        <f t="shared" si="7"/>
        <v>ST</v>
      </c>
      <c r="K33" s="209" t="str">
        <f t="shared" si="7"/>
        <v>ST</v>
      </c>
      <c r="L33" s="209" t="str">
        <f t="shared" si="7"/>
        <v>ST</v>
      </c>
      <c r="M33" s="209" t="str">
        <f t="shared" si="7"/>
        <v>ST</v>
      </c>
      <c r="N33" s="209" t="str">
        <f t="shared" si="7"/>
        <v>ST</v>
      </c>
      <c r="O33" s="209" t="str">
        <f t="shared" si="7"/>
        <v>ST</v>
      </c>
      <c r="P33" s="209" t="str">
        <f t="shared" si="7"/>
        <v>ST</v>
      </c>
      <c r="Q33" s="209" t="str">
        <f t="shared" si="7"/>
        <v>ST</v>
      </c>
      <c r="R33" s="209" t="str">
        <f t="shared" si="7"/>
        <v>ST</v>
      </c>
      <c r="S33" s="209" t="str">
        <f t="shared" si="7"/>
        <v>ST</v>
      </c>
      <c r="T33" s="209" t="str">
        <f t="shared" si="7"/>
        <v>ST</v>
      </c>
      <c r="U33" s="209" t="str">
        <f t="shared" si="7"/>
        <v>ST</v>
      </c>
      <c r="V33" s="209" t="str">
        <f t="shared" si="7"/>
        <v>ST</v>
      </c>
      <c r="W33" s="209" t="str">
        <f t="shared" si="7"/>
        <v>ST</v>
      </c>
      <c r="X33" s="209" t="str">
        <f t="shared" si="7"/>
        <v>ST</v>
      </c>
      <c r="Y33" s="209" t="str">
        <f t="shared" si="7"/>
        <v>ST</v>
      </c>
      <c r="Z33" s="209" t="str">
        <f t="shared" si="7"/>
        <v>ST</v>
      </c>
      <c r="AA33" s="209" t="str">
        <f t="shared" si="7"/>
        <v>ST</v>
      </c>
      <c r="AB33" s="209" t="str">
        <f t="shared" si="7"/>
        <v>ST</v>
      </c>
      <c r="AC33" s="209" t="str">
        <f t="shared" si="7"/>
        <v>ST</v>
      </c>
      <c r="AD33" s="209" t="str">
        <f t="shared" si="7"/>
        <v>R</v>
      </c>
      <c r="AE33" s="209" t="str">
        <f t="shared" si="7"/>
        <v>ST</v>
      </c>
      <c r="AF33" s="209" t="str">
        <f t="shared" si="7"/>
        <v>ST</v>
      </c>
      <c r="AG33" s="209" t="str">
        <f t="shared" si="7"/>
        <v>ST</v>
      </c>
      <c r="AH33" s="209" t="str">
        <f t="shared" si="7"/>
        <v>ST</v>
      </c>
      <c r="AI33" s="231" t="str">
        <f t="shared" si="7"/>
        <v>ST</v>
      </c>
      <c r="AJ33" s="209" t="str">
        <f t="shared" si="7"/>
        <v>ST</v>
      </c>
      <c r="AK33" s="209" t="str">
        <f t="shared" si="7"/>
        <v>ST</v>
      </c>
      <c r="AL33" s="209" t="str">
        <f t="shared" si="7"/>
        <v>ST</v>
      </c>
      <c r="AM33" s="209" t="str">
        <f t="shared" si="7"/>
        <v>ST</v>
      </c>
      <c r="AN33" s="209" t="str">
        <f t="shared" si="7"/>
        <v>ST</v>
      </c>
      <c r="AO33" s="209" t="str">
        <f t="shared" si="7"/>
        <v>ST</v>
      </c>
      <c r="AP33" s="248"/>
      <c r="AQ33" s="239"/>
      <c r="AR33" s="214">
        <f>COUNTIF(H33:AO33,"ST")</f>
        <v>33</v>
      </c>
      <c r="AS33" s="214">
        <f>COUNTIF(H33:AO33,"T")</f>
        <v>0</v>
      </c>
      <c r="AT33" s="214">
        <f>COUNTIF(H33:AO33,"S")</f>
        <v>0</v>
      </c>
      <c r="AU33" s="214">
        <f>COUNTIF(H33:AO33,"R")</f>
        <v>1</v>
      </c>
      <c r="AV33" s="214">
        <f>COUNTIF(H33:AO33,"TDI")</f>
        <v>0</v>
      </c>
      <c r="AW33" s="214">
        <f>COUNTIF(H33:AO33,"BUP")</f>
        <v>0</v>
      </c>
      <c r="AX33" s="214">
        <f>SUM(AR33:AW33)</f>
        <v>34</v>
      </c>
    </row>
    <row r="34" spans="2:50" s="186" customFormat="1" ht="48">
      <c r="B34" s="407">
        <v>5</v>
      </c>
      <c r="C34" s="411" t="s">
        <v>224</v>
      </c>
      <c r="D34" s="210">
        <v>9</v>
      </c>
      <c r="E34" s="211" t="s">
        <v>225</v>
      </c>
      <c r="F34" s="210" t="s">
        <v>226</v>
      </c>
      <c r="G34" s="202" t="s">
        <v>9</v>
      </c>
      <c r="H34" s="207">
        <v>3</v>
      </c>
      <c r="I34" s="207">
        <v>3</v>
      </c>
      <c r="J34" s="207">
        <v>3</v>
      </c>
      <c r="K34" s="207">
        <v>3</v>
      </c>
      <c r="L34" s="207">
        <v>3</v>
      </c>
      <c r="M34" s="207">
        <v>3</v>
      </c>
      <c r="N34" s="207">
        <v>3</v>
      </c>
      <c r="O34" s="207">
        <v>3</v>
      </c>
      <c r="P34" s="207">
        <v>3</v>
      </c>
      <c r="Q34" s="207">
        <v>3</v>
      </c>
      <c r="R34" s="207">
        <v>3</v>
      </c>
      <c r="S34" s="207">
        <v>3</v>
      </c>
      <c r="T34" s="207">
        <v>0</v>
      </c>
      <c r="U34" s="207">
        <v>3</v>
      </c>
      <c r="V34" s="207">
        <v>0</v>
      </c>
      <c r="W34" s="207">
        <v>3</v>
      </c>
      <c r="X34" s="207">
        <v>3</v>
      </c>
      <c r="Y34" s="207">
        <v>3</v>
      </c>
      <c r="Z34" s="207">
        <v>3</v>
      </c>
      <c r="AA34" s="207">
        <v>3</v>
      </c>
      <c r="AB34" s="207">
        <v>3</v>
      </c>
      <c r="AC34" s="207">
        <v>3</v>
      </c>
      <c r="AD34" s="207">
        <v>3</v>
      </c>
      <c r="AE34" s="207">
        <v>3</v>
      </c>
      <c r="AF34" s="207">
        <v>3</v>
      </c>
      <c r="AG34" s="207">
        <v>3</v>
      </c>
      <c r="AH34" s="207">
        <v>3</v>
      </c>
      <c r="AI34" s="207">
        <v>3</v>
      </c>
      <c r="AJ34" s="207">
        <v>3</v>
      </c>
      <c r="AK34" s="207">
        <v>3</v>
      </c>
      <c r="AL34" s="207">
        <v>3</v>
      </c>
      <c r="AM34" s="207">
        <v>3</v>
      </c>
      <c r="AN34" s="207">
        <v>3</v>
      </c>
      <c r="AO34" s="237" t="s">
        <v>208</v>
      </c>
      <c r="AP34" s="248"/>
      <c r="AQ34" s="239"/>
      <c r="AR34" s="240"/>
      <c r="AS34" s="240"/>
      <c r="AT34" s="240"/>
      <c r="AU34" s="240"/>
      <c r="AV34" s="240"/>
      <c r="AW34" s="240"/>
      <c r="AX34" s="240"/>
    </row>
    <row r="35" spans="2:50" s="186" customFormat="1" ht="24">
      <c r="B35" s="407"/>
      <c r="C35" s="411"/>
      <c r="D35" s="210"/>
      <c r="E35" s="348" t="s">
        <v>227</v>
      </c>
      <c r="F35" s="205" t="s">
        <v>228</v>
      </c>
      <c r="G35" s="202"/>
      <c r="H35" s="213"/>
      <c r="I35" s="213"/>
      <c r="J35" s="213"/>
      <c r="K35" s="213"/>
      <c r="L35" s="213"/>
      <c r="M35" s="213"/>
      <c r="N35" s="213"/>
      <c r="O35" s="213"/>
      <c r="P35" s="213"/>
      <c r="Q35" s="213"/>
      <c r="R35" s="213"/>
      <c r="S35" s="213"/>
      <c r="T35" s="213"/>
      <c r="U35" s="213"/>
      <c r="V35" s="213"/>
      <c r="W35" s="213"/>
      <c r="X35" s="213"/>
      <c r="Y35" s="213"/>
      <c r="Z35" s="213"/>
      <c r="AA35" s="213"/>
      <c r="AB35" s="213"/>
      <c r="AC35" s="213"/>
      <c r="AD35" s="213"/>
      <c r="AE35" s="213"/>
      <c r="AF35" s="213"/>
      <c r="AG35" s="213"/>
      <c r="AH35" s="213"/>
      <c r="AI35" s="213"/>
      <c r="AJ35" s="213"/>
      <c r="AK35" s="213"/>
      <c r="AL35" s="213"/>
      <c r="AM35" s="213"/>
      <c r="AN35" s="213"/>
      <c r="AO35" s="250"/>
      <c r="AP35" s="248"/>
      <c r="AQ35" s="239"/>
      <c r="AR35" s="240"/>
      <c r="AS35" s="240"/>
      <c r="AT35" s="240"/>
      <c r="AU35" s="240"/>
      <c r="AV35" s="240"/>
      <c r="AW35" s="240"/>
      <c r="AX35" s="240"/>
    </row>
    <row r="36" spans="2:50" s="186" customFormat="1" ht="24">
      <c r="B36" s="407"/>
      <c r="C36" s="411"/>
      <c r="D36" s="210"/>
      <c r="E36" s="348" t="s">
        <v>229</v>
      </c>
      <c r="F36" s="205" t="s">
        <v>228</v>
      </c>
      <c r="G36" s="202"/>
      <c r="H36" s="213"/>
      <c r="I36" s="213"/>
      <c r="J36" s="213"/>
      <c r="K36" s="213"/>
      <c r="L36" s="213"/>
      <c r="M36" s="213"/>
      <c r="N36" s="213"/>
      <c r="O36" s="213"/>
      <c r="P36" s="213"/>
      <c r="Q36" s="213"/>
      <c r="R36" s="213"/>
      <c r="S36" s="213"/>
      <c r="T36" s="213"/>
      <c r="U36" s="213"/>
      <c r="V36" s="213"/>
      <c r="W36" s="213"/>
      <c r="X36" s="213"/>
      <c r="Y36" s="213"/>
      <c r="Z36" s="213"/>
      <c r="AA36" s="213"/>
      <c r="AB36" s="213"/>
      <c r="AC36" s="213"/>
      <c r="AD36" s="213"/>
      <c r="AE36" s="213"/>
      <c r="AF36" s="213"/>
      <c r="AG36" s="213"/>
      <c r="AH36" s="213"/>
      <c r="AI36" s="213"/>
      <c r="AJ36" s="213"/>
      <c r="AK36" s="213"/>
      <c r="AL36" s="213"/>
      <c r="AM36" s="213"/>
      <c r="AN36" s="213"/>
      <c r="AO36" s="250"/>
      <c r="AP36" s="248"/>
      <c r="AQ36" s="239"/>
      <c r="AR36" s="240"/>
      <c r="AS36" s="240"/>
      <c r="AT36" s="240"/>
      <c r="AU36" s="240"/>
      <c r="AV36" s="240"/>
      <c r="AW36" s="240"/>
      <c r="AX36" s="240"/>
    </row>
    <row r="37" spans="2:50" s="186" customFormat="1" ht="24">
      <c r="B37" s="407"/>
      <c r="C37" s="411"/>
      <c r="D37" s="210"/>
      <c r="E37" s="211" t="s">
        <v>230</v>
      </c>
      <c r="F37" s="205" t="s">
        <v>228</v>
      </c>
      <c r="G37" s="202"/>
      <c r="H37" s="213"/>
      <c r="I37" s="213"/>
      <c r="J37" s="213"/>
      <c r="K37" s="213"/>
      <c r="L37" s="213"/>
      <c r="M37" s="213"/>
      <c r="N37" s="213"/>
      <c r="O37" s="213"/>
      <c r="P37" s="213"/>
      <c r="Q37" s="213"/>
      <c r="R37" s="213"/>
      <c r="S37" s="213"/>
      <c r="T37" s="213"/>
      <c r="U37" s="213"/>
      <c r="V37" s="213"/>
      <c r="W37" s="213"/>
      <c r="X37" s="213"/>
      <c r="Y37" s="213"/>
      <c r="Z37" s="213"/>
      <c r="AA37" s="213"/>
      <c r="AB37" s="213"/>
      <c r="AC37" s="213"/>
      <c r="AD37" s="213"/>
      <c r="AE37" s="213"/>
      <c r="AF37" s="213"/>
      <c r="AG37" s="213"/>
      <c r="AH37" s="213"/>
      <c r="AI37" s="213"/>
      <c r="AJ37" s="213"/>
      <c r="AK37" s="213"/>
      <c r="AL37" s="213"/>
      <c r="AM37" s="213"/>
      <c r="AN37" s="213"/>
      <c r="AO37" s="250"/>
      <c r="AP37" s="248"/>
      <c r="AQ37" s="239"/>
      <c r="AR37" s="240"/>
      <c r="AS37" s="240"/>
      <c r="AT37" s="240"/>
      <c r="AU37" s="240"/>
      <c r="AV37" s="240"/>
      <c r="AW37" s="240"/>
      <c r="AX37" s="240"/>
    </row>
    <row r="38" spans="2:50" s="185" customFormat="1" ht="14.25">
      <c r="B38" s="407"/>
      <c r="C38" s="411"/>
      <c r="D38" s="214"/>
      <c r="E38" s="211"/>
      <c r="F38" s="205"/>
      <c r="G38" s="206" t="s">
        <v>5</v>
      </c>
      <c r="H38" s="212">
        <v>4</v>
      </c>
      <c r="I38" s="212">
        <v>4</v>
      </c>
      <c r="J38" s="212">
        <v>4</v>
      </c>
      <c r="K38" s="212">
        <v>4</v>
      </c>
      <c r="L38" s="212">
        <v>4</v>
      </c>
      <c r="M38" s="212">
        <v>4</v>
      </c>
      <c r="N38" s="212">
        <v>4</v>
      </c>
      <c r="O38" s="212">
        <v>4</v>
      </c>
      <c r="P38" s="212">
        <v>4</v>
      </c>
      <c r="Q38" s="212">
        <v>4</v>
      </c>
      <c r="R38" s="212">
        <v>4</v>
      </c>
      <c r="S38" s="212">
        <v>4</v>
      </c>
      <c r="T38" s="212">
        <v>1</v>
      </c>
      <c r="U38" s="212">
        <v>4</v>
      </c>
      <c r="V38" s="212">
        <v>1</v>
      </c>
      <c r="W38" s="212">
        <v>4</v>
      </c>
      <c r="X38" s="212">
        <v>4</v>
      </c>
      <c r="Y38" s="212">
        <v>4</v>
      </c>
      <c r="Z38" s="212">
        <v>4</v>
      </c>
      <c r="AA38" s="212">
        <v>4</v>
      </c>
      <c r="AB38" s="212">
        <v>4</v>
      </c>
      <c r="AC38" s="212">
        <v>4</v>
      </c>
      <c r="AD38" s="212">
        <v>4</v>
      </c>
      <c r="AE38" s="212">
        <v>4</v>
      </c>
      <c r="AF38" s="212">
        <v>4</v>
      </c>
      <c r="AG38" s="212">
        <v>4</v>
      </c>
      <c r="AH38" s="212">
        <v>4</v>
      </c>
      <c r="AI38" s="212">
        <v>4</v>
      </c>
      <c r="AJ38" s="212">
        <v>4</v>
      </c>
      <c r="AK38" s="212">
        <v>4</v>
      </c>
      <c r="AL38" s="212">
        <v>4</v>
      </c>
      <c r="AM38" s="212">
        <v>4</v>
      </c>
      <c r="AN38" s="212">
        <v>4</v>
      </c>
      <c r="AO38" s="241" t="s">
        <v>208</v>
      </c>
      <c r="AP38" s="246">
        <v>3.8606060606060599</v>
      </c>
      <c r="AQ38" s="239"/>
      <c r="AR38" s="240"/>
      <c r="AS38" s="240"/>
      <c r="AT38" s="240"/>
      <c r="AU38" s="240"/>
      <c r="AV38" s="240"/>
      <c r="AW38" s="240"/>
      <c r="AX38" s="240"/>
    </row>
    <row r="39" spans="2:50" s="185" customFormat="1">
      <c r="B39" s="407"/>
      <c r="C39" s="411"/>
      <c r="D39" s="214"/>
      <c r="E39" s="211"/>
      <c r="F39" s="205"/>
      <c r="G39" s="206" t="s">
        <v>6</v>
      </c>
      <c r="H39" s="209" t="str">
        <f t="shared" ref="H39:AP39" si="8">IF(H38="TDI","TDI",IF(H38&gt;3,"ST",IF(H38&gt;2,"T",IF(H38&gt;1,"S",IF(H38&gt;=0,"R")))))</f>
        <v>ST</v>
      </c>
      <c r="I39" s="209" t="str">
        <f t="shared" si="8"/>
        <v>ST</v>
      </c>
      <c r="J39" s="209" t="str">
        <f t="shared" si="8"/>
        <v>ST</v>
      </c>
      <c r="K39" s="209" t="str">
        <f t="shared" si="8"/>
        <v>ST</v>
      </c>
      <c r="L39" s="209" t="str">
        <f t="shared" si="8"/>
        <v>ST</v>
      </c>
      <c r="M39" s="209" t="str">
        <f t="shared" si="8"/>
        <v>ST</v>
      </c>
      <c r="N39" s="209" t="str">
        <f t="shared" si="8"/>
        <v>ST</v>
      </c>
      <c r="O39" s="209" t="str">
        <f t="shared" si="8"/>
        <v>ST</v>
      </c>
      <c r="P39" s="209" t="str">
        <f t="shared" si="8"/>
        <v>ST</v>
      </c>
      <c r="Q39" s="209" t="str">
        <f t="shared" si="8"/>
        <v>ST</v>
      </c>
      <c r="R39" s="209" t="str">
        <f t="shared" si="8"/>
        <v>ST</v>
      </c>
      <c r="S39" s="209" t="str">
        <f t="shared" si="8"/>
        <v>ST</v>
      </c>
      <c r="T39" s="209" t="str">
        <f t="shared" si="8"/>
        <v>R</v>
      </c>
      <c r="U39" s="209" t="str">
        <f t="shared" si="8"/>
        <v>ST</v>
      </c>
      <c r="V39" s="209" t="str">
        <f t="shared" si="8"/>
        <v>R</v>
      </c>
      <c r="W39" s="209" t="str">
        <f t="shared" si="8"/>
        <v>ST</v>
      </c>
      <c r="X39" s="209" t="str">
        <f t="shared" si="8"/>
        <v>ST</v>
      </c>
      <c r="Y39" s="209" t="str">
        <f t="shared" si="8"/>
        <v>ST</v>
      </c>
      <c r="Z39" s="209" t="str">
        <f t="shared" si="8"/>
        <v>ST</v>
      </c>
      <c r="AA39" s="209" t="str">
        <f t="shared" si="8"/>
        <v>ST</v>
      </c>
      <c r="AB39" s="209" t="str">
        <f t="shared" si="8"/>
        <v>ST</v>
      </c>
      <c r="AC39" s="209" t="str">
        <f t="shared" si="8"/>
        <v>ST</v>
      </c>
      <c r="AD39" s="209" t="str">
        <f t="shared" si="8"/>
        <v>ST</v>
      </c>
      <c r="AE39" s="209" t="str">
        <f t="shared" si="8"/>
        <v>ST</v>
      </c>
      <c r="AF39" s="209" t="str">
        <f t="shared" si="8"/>
        <v>ST</v>
      </c>
      <c r="AG39" s="209" t="str">
        <f t="shared" si="8"/>
        <v>ST</v>
      </c>
      <c r="AH39" s="209" t="str">
        <f t="shared" si="8"/>
        <v>ST</v>
      </c>
      <c r="AI39" s="231" t="str">
        <f t="shared" si="8"/>
        <v>ST</v>
      </c>
      <c r="AJ39" s="209" t="str">
        <f t="shared" si="8"/>
        <v>ST</v>
      </c>
      <c r="AK39" s="209" t="str">
        <f t="shared" si="8"/>
        <v>ST</v>
      </c>
      <c r="AL39" s="209" t="str">
        <f t="shared" si="8"/>
        <v>ST</v>
      </c>
      <c r="AM39" s="209" t="str">
        <f t="shared" si="8"/>
        <v>ST</v>
      </c>
      <c r="AN39" s="209" t="str">
        <f t="shared" si="8"/>
        <v>ST</v>
      </c>
      <c r="AO39" s="209" t="str">
        <f t="shared" si="8"/>
        <v>ST</v>
      </c>
      <c r="AP39" s="247" t="str">
        <f t="shared" si="8"/>
        <v>ST</v>
      </c>
      <c r="AQ39" s="239"/>
      <c r="AR39" s="214">
        <f>COUNTIF(H39:AO39,"ST")</f>
        <v>32</v>
      </c>
      <c r="AS39" s="214">
        <f>COUNTIF(H39:AO39,"T")</f>
        <v>0</v>
      </c>
      <c r="AT39" s="214">
        <f>COUNTIF(H39:AO39,"S")</f>
        <v>0</v>
      </c>
      <c r="AU39" s="214">
        <f>COUNTIF(H39:AO39,"R")</f>
        <v>2</v>
      </c>
      <c r="AV39" s="214">
        <f>COUNTIF(H39:AO39,"TDI")</f>
        <v>0</v>
      </c>
      <c r="AW39" s="214">
        <f>COUNTIF(H39:AO39,"BUP")</f>
        <v>0</v>
      </c>
      <c r="AX39" s="214">
        <f>SUM(AR39:AW39)</f>
        <v>34</v>
      </c>
    </row>
    <row r="40" spans="2:50" s="185" customFormat="1" ht="36">
      <c r="B40" s="407"/>
      <c r="C40" s="411"/>
      <c r="D40" s="203">
        <v>10</v>
      </c>
      <c r="E40" s="211" t="s">
        <v>231</v>
      </c>
      <c r="F40" s="205" t="s">
        <v>86</v>
      </c>
      <c r="G40" s="206" t="s">
        <v>9</v>
      </c>
      <c r="H40" s="207">
        <v>100</v>
      </c>
      <c r="I40" s="207">
        <v>100</v>
      </c>
      <c r="J40" s="207">
        <v>100</v>
      </c>
      <c r="K40" s="207">
        <v>100</v>
      </c>
      <c r="L40" s="207">
        <v>100</v>
      </c>
      <c r="M40" s="207">
        <v>100</v>
      </c>
      <c r="N40" s="207">
        <v>100</v>
      </c>
      <c r="O40" s="207">
        <v>100</v>
      </c>
      <c r="P40" s="207">
        <v>100</v>
      </c>
      <c r="Q40" s="207">
        <v>87.5</v>
      </c>
      <c r="R40" s="207">
        <v>100</v>
      </c>
      <c r="S40" s="207">
        <v>100</v>
      </c>
      <c r="T40" s="207">
        <v>100</v>
      </c>
      <c r="U40" s="207">
        <v>100</v>
      </c>
      <c r="V40" s="207">
        <v>100</v>
      </c>
      <c r="W40" s="207">
        <v>100</v>
      </c>
      <c r="X40" s="207">
        <v>100</v>
      </c>
      <c r="Y40" s="207">
        <v>100</v>
      </c>
      <c r="Z40" s="207">
        <v>93.75</v>
      </c>
      <c r="AA40" s="207">
        <v>91.891891891891902</v>
      </c>
      <c r="AB40" s="207">
        <v>100</v>
      </c>
      <c r="AC40" s="207">
        <v>100</v>
      </c>
      <c r="AD40" s="207">
        <v>100</v>
      </c>
      <c r="AE40" s="207">
        <v>100</v>
      </c>
      <c r="AF40" s="207">
        <v>50</v>
      </c>
      <c r="AG40" s="207">
        <v>100</v>
      </c>
      <c r="AH40" s="207">
        <v>100</v>
      </c>
      <c r="AI40" s="207">
        <v>100</v>
      </c>
      <c r="AJ40" s="207">
        <v>100</v>
      </c>
      <c r="AK40" s="207">
        <v>100</v>
      </c>
      <c r="AL40" s="207">
        <v>100</v>
      </c>
      <c r="AM40" s="207">
        <v>100</v>
      </c>
      <c r="AN40" s="207">
        <v>100</v>
      </c>
      <c r="AO40" s="244" t="s">
        <v>208</v>
      </c>
      <c r="AP40" s="248"/>
      <c r="AQ40" s="239"/>
      <c r="AR40" s="240"/>
      <c r="AS40" s="240"/>
      <c r="AT40" s="240"/>
      <c r="AU40" s="240"/>
      <c r="AV40" s="240"/>
      <c r="AW40" s="240"/>
      <c r="AX40" s="240"/>
    </row>
    <row r="41" spans="2:50" s="185" customFormat="1" ht="15">
      <c r="B41" s="407"/>
      <c r="C41" s="411"/>
      <c r="D41" s="203"/>
      <c r="E41" s="211"/>
      <c r="F41" s="205"/>
      <c r="G41" s="206" t="s">
        <v>5</v>
      </c>
      <c r="H41" s="208">
        <v>4</v>
      </c>
      <c r="I41" s="208">
        <v>4</v>
      </c>
      <c r="J41" s="208">
        <v>4</v>
      </c>
      <c r="K41" s="208">
        <v>4</v>
      </c>
      <c r="L41" s="208">
        <v>4</v>
      </c>
      <c r="M41" s="208">
        <v>4</v>
      </c>
      <c r="N41" s="208">
        <v>4</v>
      </c>
      <c r="O41" s="208">
        <v>4</v>
      </c>
      <c r="P41" s="208">
        <v>4</v>
      </c>
      <c r="Q41" s="208">
        <v>4</v>
      </c>
      <c r="R41" s="208">
        <v>4</v>
      </c>
      <c r="S41" s="208">
        <v>4</v>
      </c>
      <c r="T41" s="208">
        <v>4</v>
      </c>
      <c r="U41" s="208">
        <v>4</v>
      </c>
      <c r="V41" s="208">
        <v>4</v>
      </c>
      <c r="W41" s="208">
        <v>4</v>
      </c>
      <c r="X41" s="208">
        <v>4</v>
      </c>
      <c r="Y41" s="208">
        <v>4</v>
      </c>
      <c r="Z41" s="208">
        <v>4</v>
      </c>
      <c r="AA41" s="208">
        <v>4</v>
      </c>
      <c r="AB41" s="208">
        <v>4</v>
      </c>
      <c r="AC41" s="208">
        <v>4</v>
      </c>
      <c r="AD41" s="208">
        <v>4</v>
      </c>
      <c r="AE41" s="208">
        <v>4</v>
      </c>
      <c r="AF41" s="208">
        <v>2</v>
      </c>
      <c r="AG41" s="208">
        <v>4</v>
      </c>
      <c r="AH41" s="208">
        <v>4</v>
      </c>
      <c r="AI41" s="208">
        <v>4</v>
      </c>
      <c r="AJ41" s="208">
        <v>4</v>
      </c>
      <c r="AK41" s="208">
        <v>4</v>
      </c>
      <c r="AL41" s="208">
        <v>4</v>
      </c>
      <c r="AM41" s="208">
        <v>4</v>
      </c>
      <c r="AN41" s="208">
        <v>4</v>
      </c>
      <c r="AO41" s="241" t="s">
        <v>208</v>
      </c>
      <c r="AP41" s="249"/>
      <c r="AQ41" s="239"/>
      <c r="AR41" s="240"/>
      <c r="AS41" s="240"/>
      <c r="AT41" s="240"/>
      <c r="AU41" s="240"/>
      <c r="AV41" s="240"/>
      <c r="AW41" s="240"/>
      <c r="AX41" s="240"/>
    </row>
    <row r="42" spans="2:50" s="185" customFormat="1">
      <c r="B42" s="407"/>
      <c r="C42" s="411"/>
      <c r="D42" s="203"/>
      <c r="E42" s="211"/>
      <c r="F42" s="205"/>
      <c r="G42" s="206" t="s">
        <v>6</v>
      </c>
      <c r="H42" s="209" t="str">
        <f t="shared" ref="H42:AO42" si="9">IF(H41="TDI","TDI",IF(H41&gt;3,"ST",IF(H41&gt;2,"T",IF(H41&gt;1,"S",IF(H41&gt;=0,"R")))))</f>
        <v>ST</v>
      </c>
      <c r="I42" s="209" t="str">
        <f t="shared" si="9"/>
        <v>ST</v>
      </c>
      <c r="J42" s="209" t="str">
        <f t="shared" si="9"/>
        <v>ST</v>
      </c>
      <c r="K42" s="209" t="str">
        <f t="shared" si="9"/>
        <v>ST</v>
      </c>
      <c r="L42" s="209" t="str">
        <f t="shared" si="9"/>
        <v>ST</v>
      </c>
      <c r="M42" s="209" t="str">
        <f t="shared" si="9"/>
        <v>ST</v>
      </c>
      <c r="N42" s="209" t="str">
        <f t="shared" si="9"/>
        <v>ST</v>
      </c>
      <c r="O42" s="209" t="str">
        <f t="shared" si="9"/>
        <v>ST</v>
      </c>
      <c r="P42" s="209" t="str">
        <f t="shared" si="9"/>
        <v>ST</v>
      </c>
      <c r="Q42" s="209" t="str">
        <f t="shared" si="9"/>
        <v>ST</v>
      </c>
      <c r="R42" s="209" t="str">
        <f t="shared" si="9"/>
        <v>ST</v>
      </c>
      <c r="S42" s="209" t="str">
        <f t="shared" si="9"/>
        <v>ST</v>
      </c>
      <c r="T42" s="209" t="str">
        <f t="shared" si="9"/>
        <v>ST</v>
      </c>
      <c r="U42" s="209" t="str">
        <f t="shared" si="9"/>
        <v>ST</v>
      </c>
      <c r="V42" s="209" t="str">
        <f t="shared" si="9"/>
        <v>ST</v>
      </c>
      <c r="W42" s="209" t="str">
        <f t="shared" si="9"/>
        <v>ST</v>
      </c>
      <c r="X42" s="209" t="str">
        <f t="shared" si="9"/>
        <v>ST</v>
      </c>
      <c r="Y42" s="209" t="str">
        <f t="shared" si="9"/>
        <v>ST</v>
      </c>
      <c r="Z42" s="209" t="str">
        <f t="shared" si="9"/>
        <v>ST</v>
      </c>
      <c r="AA42" s="209" t="str">
        <f t="shared" si="9"/>
        <v>ST</v>
      </c>
      <c r="AB42" s="209" t="str">
        <f t="shared" si="9"/>
        <v>ST</v>
      </c>
      <c r="AC42" s="209" t="str">
        <f t="shared" si="9"/>
        <v>ST</v>
      </c>
      <c r="AD42" s="209" t="str">
        <f t="shared" si="9"/>
        <v>ST</v>
      </c>
      <c r="AE42" s="209" t="str">
        <f t="shared" si="9"/>
        <v>ST</v>
      </c>
      <c r="AF42" s="209" t="str">
        <f t="shared" si="9"/>
        <v>S</v>
      </c>
      <c r="AG42" s="209" t="str">
        <f t="shared" si="9"/>
        <v>ST</v>
      </c>
      <c r="AH42" s="209" t="str">
        <f t="shared" si="9"/>
        <v>ST</v>
      </c>
      <c r="AI42" s="231" t="str">
        <f t="shared" si="9"/>
        <v>ST</v>
      </c>
      <c r="AJ42" s="209" t="str">
        <f t="shared" si="9"/>
        <v>ST</v>
      </c>
      <c r="AK42" s="209" t="str">
        <f t="shared" si="9"/>
        <v>ST</v>
      </c>
      <c r="AL42" s="209" t="str">
        <f t="shared" si="9"/>
        <v>ST</v>
      </c>
      <c r="AM42" s="209" t="str">
        <f t="shared" si="9"/>
        <v>ST</v>
      </c>
      <c r="AN42" s="209" t="str">
        <f t="shared" si="9"/>
        <v>ST</v>
      </c>
      <c r="AO42" s="209" t="str">
        <f t="shared" si="9"/>
        <v>ST</v>
      </c>
      <c r="AP42" s="248"/>
      <c r="AQ42" s="239"/>
      <c r="AR42" s="214">
        <f>COUNTIF(H42:AO42,"ST")</f>
        <v>33</v>
      </c>
      <c r="AS42" s="214">
        <f>COUNTIF(H42:AO42,"T")</f>
        <v>0</v>
      </c>
      <c r="AT42" s="214">
        <f>COUNTIF(H42:AO42,"S")</f>
        <v>1</v>
      </c>
      <c r="AU42" s="214">
        <f>COUNTIF(H42:AO42,"R")</f>
        <v>0</v>
      </c>
      <c r="AV42" s="214">
        <f>COUNTIF(H42:AO42,"TDI")</f>
        <v>0</v>
      </c>
      <c r="AW42" s="214">
        <f>COUNTIF(H42:AO42,"BUP")</f>
        <v>0</v>
      </c>
      <c r="AX42" s="214">
        <f>SUM(AR42:AW42)</f>
        <v>34</v>
      </c>
    </row>
    <row r="43" spans="2:50" s="185" customFormat="1" ht="36">
      <c r="B43" s="407"/>
      <c r="C43" s="411"/>
      <c r="D43" s="203">
        <f>+D40+1</f>
        <v>11</v>
      </c>
      <c r="E43" s="211" t="s">
        <v>232</v>
      </c>
      <c r="F43" s="205" t="s">
        <v>86</v>
      </c>
      <c r="G43" s="206" t="s">
        <v>9</v>
      </c>
      <c r="H43" s="207">
        <v>100</v>
      </c>
      <c r="I43" s="207">
        <v>100</v>
      </c>
      <c r="J43" s="207">
        <v>100</v>
      </c>
      <c r="K43" s="207">
        <v>100</v>
      </c>
      <c r="L43" s="207">
        <v>100</v>
      </c>
      <c r="M43" s="207">
        <v>100</v>
      </c>
      <c r="N43" s="207">
        <v>100</v>
      </c>
      <c r="O43" s="207">
        <v>100</v>
      </c>
      <c r="P43" s="207">
        <v>100</v>
      </c>
      <c r="Q43" s="207">
        <v>100</v>
      </c>
      <c r="R43" s="207">
        <v>100</v>
      </c>
      <c r="S43" s="207">
        <v>100</v>
      </c>
      <c r="T43" s="207">
        <v>75</v>
      </c>
      <c r="U43" s="207">
        <v>100</v>
      </c>
      <c r="V43" s="207">
        <v>100</v>
      </c>
      <c r="W43" s="207">
        <v>85.714285714285694</v>
      </c>
      <c r="X43" s="207">
        <v>100</v>
      </c>
      <c r="Y43" s="207">
        <v>100</v>
      </c>
      <c r="Z43" s="207">
        <v>70</v>
      </c>
      <c r="AA43" s="207">
        <v>84.615384615384599</v>
      </c>
      <c r="AB43" s="207">
        <v>100</v>
      </c>
      <c r="AC43" s="207">
        <v>100</v>
      </c>
      <c r="AD43" s="207">
        <v>0</v>
      </c>
      <c r="AE43" s="207">
        <v>100</v>
      </c>
      <c r="AF43" s="207">
        <v>60</v>
      </c>
      <c r="AG43" s="207">
        <v>100</v>
      </c>
      <c r="AH43" s="207">
        <v>100</v>
      </c>
      <c r="AI43" s="207">
        <v>100</v>
      </c>
      <c r="AJ43" s="207">
        <v>100</v>
      </c>
      <c r="AK43" s="207">
        <v>87.5</v>
      </c>
      <c r="AL43" s="207">
        <v>100</v>
      </c>
      <c r="AM43" s="207">
        <v>100</v>
      </c>
      <c r="AN43" s="207">
        <v>100</v>
      </c>
      <c r="AO43" s="244" t="s">
        <v>208</v>
      </c>
      <c r="AP43" s="248"/>
      <c r="AQ43" s="239"/>
      <c r="AR43" s="240"/>
      <c r="AS43" s="240"/>
      <c r="AT43" s="240"/>
      <c r="AU43" s="240"/>
      <c r="AV43" s="240"/>
      <c r="AW43" s="240"/>
      <c r="AX43" s="240"/>
    </row>
    <row r="44" spans="2:50" s="185" customFormat="1" ht="15">
      <c r="B44" s="407"/>
      <c r="C44" s="411"/>
      <c r="D44" s="203"/>
      <c r="E44" s="211"/>
      <c r="F44" s="205"/>
      <c r="G44" s="206" t="s">
        <v>5</v>
      </c>
      <c r="H44" s="208">
        <v>4</v>
      </c>
      <c r="I44" s="208">
        <v>4</v>
      </c>
      <c r="J44" s="208">
        <v>4</v>
      </c>
      <c r="K44" s="208">
        <v>4</v>
      </c>
      <c r="L44" s="208">
        <v>4</v>
      </c>
      <c r="M44" s="208">
        <v>4</v>
      </c>
      <c r="N44" s="208">
        <v>4</v>
      </c>
      <c r="O44" s="208">
        <v>4</v>
      </c>
      <c r="P44" s="208">
        <v>4</v>
      </c>
      <c r="Q44" s="208">
        <v>4</v>
      </c>
      <c r="R44" s="208">
        <v>4</v>
      </c>
      <c r="S44" s="208">
        <v>4</v>
      </c>
      <c r="T44" s="208">
        <v>3</v>
      </c>
      <c r="U44" s="208">
        <v>4</v>
      </c>
      <c r="V44" s="208">
        <v>4</v>
      </c>
      <c r="W44" s="208">
        <v>4</v>
      </c>
      <c r="X44" s="208">
        <v>4</v>
      </c>
      <c r="Y44" s="208">
        <v>4</v>
      </c>
      <c r="Z44" s="208">
        <v>3</v>
      </c>
      <c r="AA44" s="208">
        <v>4</v>
      </c>
      <c r="AB44" s="208">
        <v>4</v>
      </c>
      <c r="AC44" s="208">
        <v>4</v>
      </c>
      <c r="AD44" s="208">
        <v>1</v>
      </c>
      <c r="AE44" s="208">
        <v>4</v>
      </c>
      <c r="AF44" s="208">
        <v>3</v>
      </c>
      <c r="AG44" s="208">
        <v>4</v>
      </c>
      <c r="AH44" s="208">
        <v>4</v>
      </c>
      <c r="AI44" s="208">
        <v>4</v>
      </c>
      <c r="AJ44" s="208">
        <v>4</v>
      </c>
      <c r="AK44" s="208">
        <v>4</v>
      </c>
      <c r="AL44" s="208">
        <v>4</v>
      </c>
      <c r="AM44" s="208">
        <v>4</v>
      </c>
      <c r="AN44" s="208">
        <v>4</v>
      </c>
      <c r="AO44" s="241" t="s">
        <v>208</v>
      </c>
      <c r="AP44" s="249"/>
      <c r="AQ44" s="239"/>
      <c r="AR44" s="240"/>
      <c r="AS44" s="240"/>
      <c r="AT44" s="240"/>
      <c r="AU44" s="240"/>
      <c r="AV44" s="240"/>
      <c r="AW44" s="240"/>
      <c r="AX44" s="240"/>
    </row>
    <row r="45" spans="2:50" s="185" customFormat="1">
      <c r="B45" s="407"/>
      <c r="C45" s="411"/>
      <c r="D45" s="203"/>
      <c r="E45" s="211"/>
      <c r="F45" s="205"/>
      <c r="G45" s="206" t="s">
        <v>6</v>
      </c>
      <c r="H45" s="209" t="str">
        <f t="shared" ref="H45:AO45" si="10">IF(H44="TDI","TDI",IF(H44&gt;3,"ST",IF(H44&gt;2,"T",IF(H44&gt;1,"S",IF(H44&gt;=0,"R")))))</f>
        <v>ST</v>
      </c>
      <c r="I45" s="209" t="str">
        <f t="shared" si="10"/>
        <v>ST</v>
      </c>
      <c r="J45" s="209" t="str">
        <f t="shared" si="10"/>
        <v>ST</v>
      </c>
      <c r="K45" s="209" t="str">
        <f t="shared" si="10"/>
        <v>ST</v>
      </c>
      <c r="L45" s="209" t="str">
        <f t="shared" si="10"/>
        <v>ST</v>
      </c>
      <c r="M45" s="209" t="str">
        <f t="shared" si="10"/>
        <v>ST</v>
      </c>
      <c r="N45" s="209" t="str">
        <f t="shared" si="10"/>
        <v>ST</v>
      </c>
      <c r="O45" s="209" t="str">
        <f t="shared" si="10"/>
        <v>ST</v>
      </c>
      <c r="P45" s="209" t="str">
        <f t="shared" si="10"/>
        <v>ST</v>
      </c>
      <c r="Q45" s="209" t="str">
        <f t="shared" si="10"/>
        <v>ST</v>
      </c>
      <c r="R45" s="209" t="str">
        <f t="shared" si="10"/>
        <v>ST</v>
      </c>
      <c r="S45" s="209" t="str">
        <f t="shared" si="10"/>
        <v>ST</v>
      </c>
      <c r="T45" s="209" t="str">
        <f t="shared" si="10"/>
        <v>T</v>
      </c>
      <c r="U45" s="209" t="str">
        <f t="shared" si="10"/>
        <v>ST</v>
      </c>
      <c r="V45" s="209" t="str">
        <f t="shared" si="10"/>
        <v>ST</v>
      </c>
      <c r="W45" s="209" t="str">
        <f t="shared" si="10"/>
        <v>ST</v>
      </c>
      <c r="X45" s="209" t="str">
        <f t="shared" si="10"/>
        <v>ST</v>
      </c>
      <c r="Y45" s="209" t="str">
        <f t="shared" si="10"/>
        <v>ST</v>
      </c>
      <c r="Z45" s="209" t="str">
        <f t="shared" si="10"/>
        <v>T</v>
      </c>
      <c r="AA45" s="209" t="str">
        <f t="shared" si="10"/>
        <v>ST</v>
      </c>
      <c r="AB45" s="209" t="str">
        <f t="shared" si="10"/>
        <v>ST</v>
      </c>
      <c r="AC45" s="209" t="str">
        <f t="shared" si="10"/>
        <v>ST</v>
      </c>
      <c r="AD45" s="209" t="str">
        <f t="shared" si="10"/>
        <v>R</v>
      </c>
      <c r="AE45" s="209" t="str">
        <f t="shared" si="10"/>
        <v>ST</v>
      </c>
      <c r="AF45" s="209" t="str">
        <f t="shared" si="10"/>
        <v>T</v>
      </c>
      <c r="AG45" s="209" t="str">
        <f t="shared" si="10"/>
        <v>ST</v>
      </c>
      <c r="AH45" s="209" t="str">
        <f t="shared" si="10"/>
        <v>ST</v>
      </c>
      <c r="AI45" s="231" t="str">
        <f t="shared" si="10"/>
        <v>ST</v>
      </c>
      <c r="AJ45" s="209" t="str">
        <f t="shared" si="10"/>
        <v>ST</v>
      </c>
      <c r="AK45" s="209" t="str">
        <f t="shared" si="10"/>
        <v>ST</v>
      </c>
      <c r="AL45" s="209" t="str">
        <f t="shared" si="10"/>
        <v>ST</v>
      </c>
      <c r="AM45" s="209" t="str">
        <f t="shared" si="10"/>
        <v>ST</v>
      </c>
      <c r="AN45" s="209" t="str">
        <f t="shared" si="10"/>
        <v>ST</v>
      </c>
      <c r="AO45" s="209" t="str">
        <f t="shared" si="10"/>
        <v>ST</v>
      </c>
      <c r="AP45" s="248"/>
      <c r="AQ45" s="239"/>
      <c r="AR45" s="214">
        <f>COUNTIF(H45:AO45,"ST")</f>
        <v>30</v>
      </c>
      <c r="AS45" s="214">
        <f>COUNTIF(H45:AO45,"T")</f>
        <v>3</v>
      </c>
      <c r="AT45" s="214">
        <f>COUNTIF(H45:AO45,"S")</f>
        <v>0</v>
      </c>
      <c r="AU45" s="214">
        <f>COUNTIF(H45:AO45,"R")</f>
        <v>1</v>
      </c>
      <c r="AV45" s="214">
        <f>COUNTIF(H45:AO45,"TDI")</f>
        <v>0</v>
      </c>
      <c r="AW45" s="214">
        <f>COUNTIF(H45:AO45,"BUP")</f>
        <v>0</v>
      </c>
      <c r="AX45" s="214">
        <f>SUM(AR45:AW45)</f>
        <v>34</v>
      </c>
    </row>
    <row r="46" spans="2:50" s="185" customFormat="1" ht="36">
      <c r="B46" s="407"/>
      <c r="C46" s="411"/>
      <c r="D46" s="203">
        <f>+D43+1</f>
        <v>12</v>
      </c>
      <c r="E46" s="211" t="s">
        <v>233</v>
      </c>
      <c r="F46" s="205" t="s">
        <v>86</v>
      </c>
      <c r="G46" s="206" t="s">
        <v>9</v>
      </c>
      <c r="H46" s="207">
        <v>100</v>
      </c>
      <c r="I46" s="207">
        <v>100</v>
      </c>
      <c r="J46" s="207">
        <v>100</v>
      </c>
      <c r="K46" s="207">
        <v>100</v>
      </c>
      <c r="L46" s="207">
        <v>100</v>
      </c>
      <c r="M46" s="207">
        <v>100</v>
      </c>
      <c r="N46" s="207">
        <v>100</v>
      </c>
      <c r="O46" s="207">
        <v>100</v>
      </c>
      <c r="P46" s="207">
        <v>100</v>
      </c>
      <c r="Q46" s="207">
        <v>100</v>
      </c>
      <c r="R46" s="207">
        <v>100</v>
      </c>
      <c r="S46" s="207">
        <v>100</v>
      </c>
      <c r="T46" s="207">
        <v>100</v>
      </c>
      <c r="U46" s="207">
        <v>100</v>
      </c>
      <c r="V46" s="207">
        <v>100</v>
      </c>
      <c r="W46" s="207">
        <v>85.714285714285694</v>
      </c>
      <c r="X46" s="207">
        <v>100</v>
      </c>
      <c r="Y46" s="207">
        <v>100</v>
      </c>
      <c r="Z46" s="207">
        <v>70</v>
      </c>
      <c r="AA46" s="207">
        <v>83.3333333333333</v>
      </c>
      <c r="AB46" s="207">
        <v>100</v>
      </c>
      <c r="AC46" s="207">
        <v>72.727272727272705</v>
      </c>
      <c r="AD46" s="207">
        <v>0</v>
      </c>
      <c r="AE46" s="207">
        <v>100</v>
      </c>
      <c r="AF46" s="207">
        <v>100</v>
      </c>
      <c r="AG46" s="207">
        <v>100</v>
      </c>
      <c r="AH46" s="207">
        <v>100</v>
      </c>
      <c r="AI46" s="207">
        <v>100</v>
      </c>
      <c r="AJ46" s="207">
        <v>100</v>
      </c>
      <c r="AK46" s="207">
        <v>100</v>
      </c>
      <c r="AL46" s="207">
        <v>100</v>
      </c>
      <c r="AM46" s="207">
        <v>100</v>
      </c>
      <c r="AN46" s="207">
        <v>100</v>
      </c>
      <c r="AO46" s="244" t="s">
        <v>208</v>
      </c>
      <c r="AP46" s="248"/>
      <c r="AQ46" s="239"/>
      <c r="AR46" s="240"/>
      <c r="AS46" s="240"/>
      <c r="AT46" s="240"/>
      <c r="AU46" s="240"/>
      <c r="AV46" s="240"/>
      <c r="AW46" s="240"/>
      <c r="AX46" s="240"/>
    </row>
    <row r="47" spans="2:50" s="185" customFormat="1" ht="15">
      <c r="B47" s="215"/>
      <c r="C47" s="216"/>
      <c r="D47" s="203"/>
      <c r="E47" s="211"/>
      <c r="F47" s="205"/>
      <c r="G47" s="206" t="s">
        <v>5</v>
      </c>
      <c r="H47" s="208">
        <v>4</v>
      </c>
      <c r="I47" s="208">
        <v>4</v>
      </c>
      <c r="J47" s="208">
        <v>4</v>
      </c>
      <c r="K47" s="208">
        <v>4</v>
      </c>
      <c r="L47" s="208">
        <v>4</v>
      </c>
      <c r="M47" s="208">
        <v>4</v>
      </c>
      <c r="N47" s="208">
        <v>4</v>
      </c>
      <c r="O47" s="208">
        <v>4</v>
      </c>
      <c r="P47" s="208">
        <v>4</v>
      </c>
      <c r="Q47" s="208">
        <v>4</v>
      </c>
      <c r="R47" s="208">
        <v>4</v>
      </c>
      <c r="S47" s="208">
        <v>4</v>
      </c>
      <c r="T47" s="208">
        <v>4</v>
      </c>
      <c r="U47" s="208">
        <v>4</v>
      </c>
      <c r="V47" s="208">
        <v>4</v>
      </c>
      <c r="W47" s="208">
        <v>4</v>
      </c>
      <c r="X47" s="208">
        <v>4</v>
      </c>
      <c r="Y47" s="208">
        <v>4</v>
      </c>
      <c r="Z47" s="208">
        <v>3</v>
      </c>
      <c r="AA47" s="208">
        <v>4</v>
      </c>
      <c r="AB47" s="208">
        <v>4</v>
      </c>
      <c r="AC47" s="208">
        <v>3</v>
      </c>
      <c r="AD47" s="208">
        <v>1</v>
      </c>
      <c r="AE47" s="208">
        <v>4</v>
      </c>
      <c r="AF47" s="208">
        <v>4</v>
      </c>
      <c r="AG47" s="208">
        <v>4</v>
      </c>
      <c r="AH47" s="208">
        <v>4</v>
      </c>
      <c r="AI47" s="208">
        <v>4</v>
      </c>
      <c r="AJ47" s="208">
        <v>4</v>
      </c>
      <c r="AK47" s="208">
        <v>4</v>
      </c>
      <c r="AL47" s="208">
        <v>4</v>
      </c>
      <c r="AM47" s="208">
        <v>4</v>
      </c>
      <c r="AN47" s="208">
        <v>4</v>
      </c>
      <c r="AO47" s="241" t="s">
        <v>208</v>
      </c>
      <c r="AP47" s="249"/>
      <c r="AQ47" s="239"/>
      <c r="AR47" s="240"/>
      <c r="AS47" s="240"/>
      <c r="AT47" s="240"/>
      <c r="AU47" s="240"/>
      <c r="AV47" s="240"/>
      <c r="AW47" s="240"/>
      <c r="AX47" s="240"/>
    </row>
    <row r="48" spans="2:50" s="185" customFormat="1">
      <c r="B48" s="203"/>
      <c r="C48" s="204"/>
      <c r="D48" s="203"/>
      <c r="E48" s="211"/>
      <c r="F48" s="205"/>
      <c r="G48" s="206" t="s">
        <v>6</v>
      </c>
      <c r="H48" s="209" t="str">
        <f t="shared" ref="H48:AO48" si="11">IF(H47="TDI","TDI",IF(H47&gt;3,"ST",IF(H47&gt;2,"T",IF(H47&gt;1,"S",IF(H47&gt;=0,"R")))))</f>
        <v>ST</v>
      </c>
      <c r="I48" s="209" t="str">
        <f t="shared" si="11"/>
        <v>ST</v>
      </c>
      <c r="J48" s="209" t="str">
        <f t="shared" si="11"/>
        <v>ST</v>
      </c>
      <c r="K48" s="209" t="str">
        <f t="shared" si="11"/>
        <v>ST</v>
      </c>
      <c r="L48" s="209" t="str">
        <f t="shared" si="11"/>
        <v>ST</v>
      </c>
      <c r="M48" s="209" t="str">
        <f t="shared" si="11"/>
        <v>ST</v>
      </c>
      <c r="N48" s="209" t="str">
        <f t="shared" si="11"/>
        <v>ST</v>
      </c>
      <c r="O48" s="209" t="str">
        <f t="shared" si="11"/>
        <v>ST</v>
      </c>
      <c r="P48" s="209" t="str">
        <f t="shared" si="11"/>
        <v>ST</v>
      </c>
      <c r="Q48" s="209" t="str">
        <f t="shared" si="11"/>
        <v>ST</v>
      </c>
      <c r="R48" s="209" t="str">
        <f t="shared" si="11"/>
        <v>ST</v>
      </c>
      <c r="S48" s="209" t="str">
        <f t="shared" si="11"/>
        <v>ST</v>
      </c>
      <c r="T48" s="209" t="str">
        <f t="shared" si="11"/>
        <v>ST</v>
      </c>
      <c r="U48" s="209" t="str">
        <f t="shared" si="11"/>
        <v>ST</v>
      </c>
      <c r="V48" s="209" t="str">
        <f t="shared" si="11"/>
        <v>ST</v>
      </c>
      <c r="W48" s="209" t="str">
        <f t="shared" si="11"/>
        <v>ST</v>
      </c>
      <c r="X48" s="209" t="str">
        <f t="shared" si="11"/>
        <v>ST</v>
      </c>
      <c r="Y48" s="209" t="str">
        <f t="shared" si="11"/>
        <v>ST</v>
      </c>
      <c r="Z48" s="209" t="str">
        <f t="shared" si="11"/>
        <v>T</v>
      </c>
      <c r="AA48" s="209" t="str">
        <f t="shared" si="11"/>
        <v>ST</v>
      </c>
      <c r="AB48" s="209" t="str">
        <f t="shared" si="11"/>
        <v>ST</v>
      </c>
      <c r="AC48" s="209" t="str">
        <f t="shared" si="11"/>
        <v>T</v>
      </c>
      <c r="AD48" s="209" t="str">
        <f t="shared" si="11"/>
        <v>R</v>
      </c>
      <c r="AE48" s="209" t="str">
        <f t="shared" si="11"/>
        <v>ST</v>
      </c>
      <c r="AF48" s="209" t="str">
        <f t="shared" si="11"/>
        <v>ST</v>
      </c>
      <c r="AG48" s="209" t="str">
        <f t="shared" si="11"/>
        <v>ST</v>
      </c>
      <c r="AH48" s="209" t="str">
        <f t="shared" si="11"/>
        <v>ST</v>
      </c>
      <c r="AI48" s="231" t="str">
        <f t="shared" si="11"/>
        <v>ST</v>
      </c>
      <c r="AJ48" s="209" t="str">
        <f t="shared" si="11"/>
        <v>ST</v>
      </c>
      <c r="AK48" s="209" t="str">
        <f t="shared" si="11"/>
        <v>ST</v>
      </c>
      <c r="AL48" s="209" t="str">
        <f t="shared" si="11"/>
        <v>ST</v>
      </c>
      <c r="AM48" s="209" t="str">
        <f t="shared" si="11"/>
        <v>ST</v>
      </c>
      <c r="AN48" s="209" t="str">
        <f t="shared" si="11"/>
        <v>ST</v>
      </c>
      <c r="AO48" s="209" t="str">
        <f t="shared" si="11"/>
        <v>ST</v>
      </c>
      <c r="AP48" s="248"/>
      <c r="AQ48" s="239"/>
      <c r="AR48" s="214">
        <f>COUNTIF(H48:AO48,"ST")</f>
        <v>31</v>
      </c>
      <c r="AS48" s="214">
        <f>COUNTIF(H48:AO48,"T")</f>
        <v>2</v>
      </c>
      <c r="AT48" s="214">
        <f>COUNTIF(H48:AO48,"S")</f>
        <v>0</v>
      </c>
      <c r="AU48" s="214">
        <f>COUNTIF(H48:AO48,"R")</f>
        <v>1</v>
      </c>
      <c r="AV48" s="214">
        <f>COUNTIF(H48:AO48,"TDI")</f>
        <v>0</v>
      </c>
      <c r="AW48" s="214">
        <f>COUNTIF(H48:AO48,"BUP")</f>
        <v>0</v>
      </c>
      <c r="AX48" s="214">
        <f>SUM(AR48:AW48)</f>
        <v>34</v>
      </c>
    </row>
    <row r="49" spans="2:75" s="185" customFormat="1" ht="24">
      <c r="B49" s="407" t="s">
        <v>234</v>
      </c>
      <c r="C49" s="411" t="s">
        <v>235</v>
      </c>
      <c r="D49" s="203">
        <f>+D46+1</f>
        <v>13</v>
      </c>
      <c r="E49" s="217" t="s">
        <v>236</v>
      </c>
      <c r="F49" s="205" t="s">
        <v>86</v>
      </c>
      <c r="G49" s="206" t="s">
        <v>9</v>
      </c>
      <c r="H49" s="207">
        <v>37.7594701847718</v>
      </c>
      <c r="I49" s="207">
        <v>15.4693561664526</v>
      </c>
      <c r="J49" s="207">
        <v>0.65072245649847105</v>
      </c>
      <c r="K49" s="207">
        <v>28.281877512325501</v>
      </c>
      <c r="L49" s="207">
        <v>4.9320754458657398E-2</v>
      </c>
      <c r="M49" s="207">
        <v>0.41791349320851001</v>
      </c>
      <c r="N49" s="207">
        <v>5.0991664236757002E-2</v>
      </c>
      <c r="O49" s="207">
        <v>1.05183189102027</v>
      </c>
      <c r="P49" s="207">
        <v>6.5344375028415905E-2</v>
      </c>
      <c r="Q49" s="207">
        <v>0.46534174677178203</v>
      </c>
      <c r="R49" s="207">
        <v>0.44021028180870297</v>
      </c>
      <c r="S49" s="207">
        <v>2.30015313327681E-2</v>
      </c>
      <c r="T49" s="207">
        <v>0.89508365979868498</v>
      </c>
      <c r="U49" s="207">
        <v>7.1700000932867894E-2</v>
      </c>
      <c r="V49" s="207">
        <v>0.24479384182669001</v>
      </c>
      <c r="W49" s="207">
        <v>0.63169282558407203</v>
      </c>
      <c r="X49" s="207">
        <v>0.39151696746585801</v>
      </c>
      <c r="Y49" s="207">
        <v>10</v>
      </c>
      <c r="Z49" s="207">
        <v>1.5015999445347099</v>
      </c>
      <c r="AA49" s="207">
        <v>3.0489581000761801</v>
      </c>
      <c r="AB49" s="207">
        <v>0.78619918105047504</v>
      </c>
      <c r="AC49" s="207">
        <v>0.51134936722151203</v>
      </c>
      <c r="AD49" s="207">
        <v>0</v>
      </c>
      <c r="AE49" s="207">
        <v>10</v>
      </c>
      <c r="AF49" s="207">
        <v>0.40926530322285898</v>
      </c>
      <c r="AG49" s="207">
        <v>0</v>
      </c>
      <c r="AH49" s="207">
        <v>0.40955493326395598</v>
      </c>
      <c r="AI49" s="207">
        <v>4.2174225641863901</v>
      </c>
      <c r="AJ49" s="207">
        <v>0.40624460404530099</v>
      </c>
      <c r="AK49" s="207">
        <v>1.2654870657824999</v>
      </c>
      <c r="AL49" s="207">
        <v>5.7202866326221298E-2</v>
      </c>
      <c r="AM49" s="207">
        <v>0.184388345278369</v>
      </c>
      <c r="AN49" s="207">
        <v>0.179077205511502</v>
      </c>
      <c r="AO49" s="244" t="s">
        <v>208</v>
      </c>
      <c r="AP49" s="248"/>
      <c r="AQ49" s="239"/>
      <c r="AR49" s="240"/>
      <c r="AS49" s="240"/>
      <c r="AT49" s="240"/>
      <c r="AU49" s="240"/>
      <c r="AV49" s="240"/>
      <c r="AW49" s="240"/>
      <c r="AX49" s="240"/>
    </row>
    <row r="50" spans="2:75" s="185" customFormat="1" ht="15">
      <c r="B50" s="407"/>
      <c r="C50" s="411"/>
      <c r="D50" s="203"/>
      <c r="E50" s="211"/>
      <c r="F50" s="205"/>
      <c r="G50" s="206" t="s">
        <v>5</v>
      </c>
      <c r="H50" s="208">
        <v>3</v>
      </c>
      <c r="I50" s="208">
        <v>3</v>
      </c>
      <c r="J50" s="208">
        <v>1</v>
      </c>
      <c r="K50" s="208">
        <v>4</v>
      </c>
      <c r="L50" s="208">
        <v>1</v>
      </c>
      <c r="M50" s="208">
        <v>1</v>
      </c>
      <c r="N50" s="208">
        <v>1</v>
      </c>
      <c r="O50" s="208">
        <v>3</v>
      </c>
      <c r="P50" s="208">
        <v>1</v>
      </c>
      <c r="Q50" s="208">
        <v>2</v>
      </c>
      <c r="R50" s="208">
        <v>2</v>
      </c>
      <c r="S50" s="208">
        <v>1</v>
      </c>
      <c r="T50" s="208">
        <v>4</v>
      </c>
      <c r="U50" s="208">
        <v>1</v>
      </c>
      <c r="V50" s="208">
        <v>1</v>
      </c>
      <c r="W50" s="208">
        <v>1</v>
      </c>
      <c r="X50" s="208">
        <v>3</v>
      </c>
      <c r="Y50" s="208">
        <v>2</v>
      </c>
      <c r="Z50" s="208">
        <v>2</v>
      </c>
      <c r="AA50" s="208">
        <v>1</v>
      </c>
      <c r="AB50" s="208">
        <v>3</v>
      </c>
      <c r="AC50" s="208">
        <v>1</v>
      </c>
      <c r="AD50" s="208">
        <v>1</v>
      </c>
      <c r="AE50" s="208">
        <v>2</v>
      </c>
      <c r="AF50" s="208">
        <v>4</v>
      </c>
      <c r="AG50" s="208">
        <v>1</v>
      </c>
      <c r="AH50" s="208">
        <v>1</v>
      </c>
      <c r="AI50" s="208">
        <v>4</v>
      </c>
      <c r="AJ50" s="208">
        <v>3</v>
      </c>
      <c r="AK50" s="208">
        <v>4</v>
      </c>
      <c r="AL50" s="208">
        <v>1</v>
      </c>
      <c r="AM50" s="208">
        <v>2</v>
      </c>
      <c r="AN50" s="208">
        <v>1</v>
      </c>
      <c r="AO50" s="241" t="s">
        <v>208</v>
      </c>
      <c r="AP50" s="246">
        <v>2.4500000000000002</v>
      </c>
      <c r="AQ50" s="239"/>
      <c r="AR50" s="240"/>
      <c r="AS50" s="240"/>
      <c r="AT50" s="240"/>
      <c r="AU50" s="240"/>
      <c r="AV50" s="240"/>
      <c r="AW50" s="240"/>
      <c r="AX50" s="240"/>
    </row>
    <row r="51" spans="2:75" s="185" customFormat="1">
      <c r="B51" s="407"/>
      <c r="C51" s="411"/>
      <c r="D51" s="203"/>
      <c r="E51" s="211"/>
      <c r="F51" s="205"/>
      <c r="G51" s="206" t="s">
        <v>6</v>
      </c>
      <c r="H51" s="209" t="str">
        <f t="shared" ref="H51:AP51" si="12">IF(H50="TDI","TDI",IF(H50&gt;3,"ST",IF(H50&gt;2,"T",IF(H50&gt;1,"S",IF(H50&gt;=0,"R")))))</f>
        <v>T</v>
      </c>
      <c r="I51" s="209" t="str">
        <f t="shared" si="12"/>
        <v>T</v>
      </c>
      <c r="J51" s="209" t="str">
        <f t="shared" si="12"/>
        <v>R</v>
      </c>
      <c r="K51" s="209" t="str">
        <f t="shared" si="12"/>
        <v>ST</v>
      </c>
      <c r="L51" s="209" t="str">
        <f t="shared" si="12"/>
        <v>R</v>
      </c>
      <c r="M51" s="209" t="str">
        <f t="shared" si="12"/>
        <v>R</v>
      </c>
      <c r="N51" s="209" t="str">
        <f t="shared" si="12"/>
        <v>R</v>
      </c>
      <c r="O51" s="209" t="str">
        <f t="shared" si="12"/>
        <v>T</v>
      </c>
      <c r="P51" s="209" t="str">
        <f t="shared" si="12"/>
        <v>R</v>
      </c>
      <c r="Q51" s="209" t="str">
        <f t="shared" si="12"/>
        <v>S</v>
      </c>
      <c r="R51" s="209" t="str">
        <f t="shared" si="12"/>
        <v>S</v>
      </c>
      <c r="S51" s="209" t="str">
        <f t="shared" si="12"/>
        <v>R</v>
      </c>
      <c r="T51" s="209" t="str">
        <f t="shared" si="12"/>
        <v>ST</v>
      </c>
      <c r="U51" s="209" t="str">
        <f t="shared" si="12"/>
        <v>R</v>
      </c>
      <c r="V51" s="209" t="str">
        <f t="shared" si="12"/>
        <v>R</v>
      </c>
      <c r="W51" s="209" t="str">
        <f t="shared" si="12"/>
        <v>R</v>
      </c>
      <c r="X51" s="209" t="str">
        <f t="shared" si="12"/>
        <v>T</v>
      </c>
      <c r="Y51" s="209" t="str">
        <f t="shared" si="12"/>
        <v>S</v>
      </c>
      <c r="Z51" s="209" t="str">
        <f t="shared" si="12"/>
        <v>S</v>
      </c>
      <c r="AA51" s="209" t="str">
        <f t="shared" si="12"/>
        <v>R</v>
      </c>
      <c r="AB51" s="209" t="str">
        <f t="shared" si="12"/>
        <v>T</v>
      </c>
      <c r="AC51" s="209" t="str">
        <f t="shared" si="12"/>
        <v>R</v>
      </c>
      <c r="AD51" s="209" t="str">
        <f t="shared" si="12"/>
        <v>R</v>
      </c>
      <c r="AE51" s="209" t="str">
        <f t="shared" si="12"/>
        <v>S</v>
      </c>
      <c r="AF51" s="209" t="str">
        <f t="shared" si="12"/>
        <v>ST</v>
      </c>
      <c r="AG51" s="209" t="str">
        <f t="shared" si="12"/>
        <v>R</v>
      </c>
      <c r="AH51" s="209" t="str">
        <f t="shared" si="12"/>
        <v>R</v>
      </c>
      <c r="AI51" s="231" t="str">
        <f t="shared" si="12"/>
        <v>ST</v>
      </c>
      <c r="AJ51" s="209" t="str">
        <f t="shared" si="12"/>
        <v>T</v>
      </c>
      <c r="AK51" s="209" t="str">
        <f t="shared" si="12"/>
        <v>ST</v>
      </c>
      <c r="AL51" s="209" t="str">
        <f t="shared" si="12"/>
        <v>R</v>
      </c>
      <c r="AM51" s="209" t="str">
        <f t="shared" si="12"/>
        <v>S</v>
      </c>
      <c r="AN51" s="209" t="str">
        <f t="shared" si="12"/>
        <v>R</v>
      </c>
      <c r="AO51" s="209" t="str">
        <f t="shared" si="12"/>
        <v>ST</v>
      </c>
      <c r="AP51" s="247" t="str">
        <f t="shared" si="12"/>
        <v>T</v>
      </c>
      <c r="AQ51" s="239"/>
      <c r="AR51" s="214">
        <f>COUNTIF(H51:AO51,"ST")</f>
        <v>6</v>
      </c>
      <c r="AS51" s="214">
        <f>COUNTIF(H51:AO51,"T")</f>
        <v>6</v>
      </c>
      <c r="AT51" s="214">
        <f>COUNTIF(H51:AO51,"S")</f>
        <v>6</v>
      </c>
      <c r="AU51" s="214">
        <f>COUNTIF(H51:AO51,"R")</f>
        <v>16</v>
      </c>
      <c r="AV51" s="214">
        <f>COUNTIF(H51:AO51,"TDI")</f>
        <v>0</v>
      </c>
      <c r="AW51" s="214">
        <f>COUNTIF(H51:AO51,"BUP")</f>
        <v>0</v>
      </c>
      <c r="AX51" s="214">
        <f>SUM(AR51:AW51)</f>
        <v>34</v>
      </c>
    </row>
    <row r="52" spans="2:75" s="185" customFormat="1" ht="24">
      <c r="B52" s="407"/>
      <c r="C52" s="411"/>
      <c r="D52" s="203">
        <f>+D49+1</f>
        <v>14</v>
      </c>
      <c r="E52" s="211" t="s">
        <v>237</v>
      </c>
      <c r="F52" s="205" t="s">
        <v>86</v>
      </c>
      <c r="G52" s="206" t="s">
        <v>9</v>
      </c>
      <c r="H52" s="207">
        <v>7.7341547182776003</v>
      </c>
      <c r="I52" s="207">
        <v>21.982759756507001</v>
      </c>
      <c r="J52" s="207">
        <v>11.402202143218799</v>
      </c>
      <c r="K52" s="207">
        <v>94.9605708289142</v>
      </c>
      <c r="L52" s="207">
        <v>0.50381555457007599</v>
      </c>
      <c r="M52" s="207">
        <v>19.0709982863204</v>
      </c>
      <c r="N52" s="207">
        <v>0</v>
      </c>
      <c r="O52" s="207">
        <v>5.1476497287211904</v>
      </c>
      <c r="P52" s="207">
        <v>0.20182376973813401</v>
      </c>
      <c r="Q52" s="207">
        <v>0.41296974060106501</v>
      </c>
      <c r="R52" s="207">
        <v>3.6179351434458402</v>
      </c>
      <c r="S52" s="207">
        <v>0.84329146026847901</v>
      </c>
      <c r="T52" s="207">
        <v>7.8932822545224299</v>
      </c>
      <c r="U52" s="207">
        <v>0</v>
      </c>
      <c r="V52" s="207">
        <v>41.946237401209601</v>
      </c>
      <c r="W52" s="207">
        <v>11.0345848052399</v>
      </c>
      <c r="X52" s="207">
        <v>2.35566252650497</v>
      </c>
      <c r="Y52" s="207">
        <v>10</v>
      </c>
      <c r="Z52" s="207">
        <v>17.119413086166102</v>
      </c>
      <c r="AA52" s="207">
        <v>13.480027550969499</v>
      </c>
      <c r="AB52" s="207">
        <v>1.57456373086255</v>
      </c>
      <c r="AC52" s="207">
        <v>0.244600316569932</v>
      </c>
      <c r="AD52" s="207">
        <v>0</v>
      </c>
      <c r="AE52" s="207">
        <v>10</v>
      </c>
      <c r="AF52" s="207">
        <v>40.1059825720437</v>
      </c>
      <c r="AG52" s="207">
        <v>0</v>
      </c>
      <c r="AH52" s="207">
        <v>17.357219561334301</v>
      </c>
      <c r="AI52" s="207">
        <v>39.366394322178799</v>
      </c>
      <c r="AJ52" s="207">
        <v>34.899956030317597</v>
      </c>
      <c r="AK52" s="207">
        <v>26.869853589859101</v>
      </c>
      <c r="AL52" s="207">
        <v>0</v>
      </c>
      <c r="AM52" s="207">
        <v>73.124021615166498</v>
      </c>
      <c r="AN52" s="207">
        <v>77.071780742416294</v>
      </c>
      <c r="AO52" s="244" t="s">
        <v>208</v>
      </c>
      <c r="AP52" s="248"/>
      <c r="AQ52" s="239"/>
      <c r="AR52" s="240"/>
      <c r="AS52" s="240"/>
      <c r="AT52" s="240"/>
      <c r="AU52" s="240"/>
      <c r="AV52" s="240"/>
      <c r="AW52" s="240"/>
      <c r="AX52" s="240"/>
    </row>
    <row r="53" spans="2:75" s="185" customFormat="1" ht="15">
      <c r="B53" s="407"/>
      <c r="C53" s="411"/>
      <c r="D53" s="203"/>
      <c r="E53" s="211"/>
      <c r="F53" s="205"/>
      <c r="G53" s="206" t="s">
        <v>5</v>
      </c>
      <c r="H53" s="208">
        <v>3</v>
      </c>
      <c r="I53" s="208">
        <v>3</v>
      </c>
      <c r="J53" s="208">
        <v>1</v>
      </c>
      <c r="K53" s="208">
        <v>3</v>
      </c>
      <c r="L53" s="208">
        <v>1</v>
      </c>
      <c r="M53" s="208">
        <v>4</v>
      </c>
      <c r="N53" s="208">
        <v>1</v>
      </c>
      <c r="O53" s="208">
        <v>1</v>
      </c>
      <c r="P53" s="208">
        <v>1</v>
      </c>
      <c r="Q53" s="208">
        <v>1</v>
      </c>
      <c r="R53" s="208">
        <v>1</v>
      </c>
      <c r="S53" s="208">
        <v>1</v>
      </c>
      <c r="T53" s="208">
        <v>4</v>
      </c>
      <c r="U53" s="208">
        <v>1</v>
      </c>
      <c r="V53" s="208">
        <v>4</v>
      </c>
      <c r="W53" s="208">
        <v>1</v>
      </c>
      <c r="X53" s="208">
        <v>1</v>
      </c>
      <c r="Y53" s="208">
        <v>2</v>
      </c>
      <c r="Z53" s="208">
        <v>4</v>
      </c>
      <c r="AA53" s="208">
        <v>4</v>
      </c>
      <c r="AB53" s="208">
        <v>1</v>
      </c>
      <c r="AC53" s="208">
        <v>1</v>
      </c>
      <c r="AD53" s="208">
        <v>1</v>
      </c>
      <c r="AE53" s="208">
        <v>2</v>
      </c>
      <c r="AF53" s="208">
        <v>4</v>
      </c>
      <c r="AG53" s="208">
        <v>1</v>
      </c>
      <c r="AH53" s="208">
        <v>2</v>
      </c>
      <c r="AI53" s="208">
        <v>4</v>
      </c>
      <c r="AJ53" s="208">
        <v>4</v>
      </c>
      <c r="AK53" s="208">
        <v>4</v>
      </c>
      <c r="AL53" s="208">
        <v>1</v>
      </c>
      <c r="AM53" s="208">
        <v>4</v>
      </c>
      <c r="AN53" s="208">
        <v>4</v>
      </c>
      <c r="AO53" s="241" t="s">
        <v>208</v>
      </c>
      <c r="AP53" s="249"/>
      <c r="AQ53" s="239"/>
      <c r="AR53" s="240"/>
      <c r="AS53" s="240"/>
      <c r="AT53" s="240"/>
      <c r="AU53" s="240"/>
      <c r="AV53" s="240"/>
      <c r="AW53" s="240"/>
      <c r="AX53" s="240"/>
      <c r="AY53" s="185">
        <v>1</v>
      </c>
      <c r="AZ53" s="185">
        <v>4</v>
      </c>
      <c r="BA53" s="185">
        <v>4</v>
      </c>
      <c r="BB53" s="185">
        <v>4</v>
      </c>
      <c r="BC53" s="185">
        <v>1</v>
      </c>
      <c r="BD53" s="185">
        <v>1</v>
      </c>
      <c r="BE53" s="185">
        <v>3</v>
      </c>
      <c r="BF53" s="185">
        <v>4</v>
      </c>
      <c r="BG53" s="185">
        <v>1</v>
      </c>
      <c r="BH53" s="185">
        <v>1</v>
      </c>
      <c r="BI53" s="185">
        <v>1</v>
      </c>
      <c r="BJ53" s="185">
        <v>1</v>
      </c>
      <c r="BK53" s="185">
        <v>1</v>
      </c>
      <c r="BL53" s="185">
        <v>2</v>
      </c>
      <c r="BM53" s="185">
        <v>1</v>
      </c>
      <c r="BN53" s="185">
        <v>2</v>
      </c>
      <c r="BO53" s="185">
        <v>2</v>
      </c>
      <c r="BP53" s="185">
        <v>3</v>
      </c>
      <c r="BQ53" s="185">
        <v>3</v>
      </c>
      <c r="BR53" s="185">
        <v>1</v>
      </c>
      <c r="BS53" s="185">
        <v>1</v>
      </c>
      <c r="BT53" s="185">
        <v>3</v>
      </c>
      <c r="BU53" s="185">
        <v>4</v>
      </c>
      <c r="BV53" s="185">
        <v>4</v>
      </c>
      <c r="BW53" s="185">
        <v>1</v>
      </c>
    </row>
    <row r="54" spans="2:75" s="185" customFormat="1">
      <c r="B54" s="407"/>
      <c r="C54" s="411"/>
      <c r="D54" s="203"/>
      <c r="E54" s="211"/>
      <c r="F54" s="205"/>
      <c r="G54" s="206" t="s">
        <v>6</v>
      </c>
      <c r="H54" s="209" t="str">
        <f t="shared" ref="H54:AO54" si="13">IF(H53="TDI","TDI",IF(H53&gt;3,"ST",IF(H53&gt;2,"T",IF(H53&gt;1,"S",IF(H53&gt;=0,"R")))))</f>
        <v>T</v>
      </c>
      <c r="I54" s="209" t="str">
        <f t="shared" si="13"/>
        <v>T</v>
      </c>
      <c r="J54" s="209" t="str">
        <f t="shared" si="13"/>
        <v>R</v>
      </c>
      <c r="K54" s="209" t="str">
        <f t="shared" si="13"/>
        <v>T</v>
      </c>
      <c r="L54" s="209" t="str">
        <f t="shared" si="13"/>
        <v>R</v>
      </c>
      <c r="M54" s="209" t="str">
        <f t="shared" si="13"/>
        <v>ST</v>
      </c>
      <c r="N54" s="209" t="str">
        <f t="shared" si="13"/>
        <v>R</v>
      </c>
      <c r="O54" s="209" t="str">
        <f t="shared" si="13"/>
        <v>R</v>
      </c>
      <c r="P54" s="209" t="str">
        <f t="shared" si="13"/>
        <v>R</v>
      </c>
      <c r="Q54" s="209" t="str">
        <f t="shared" si="13"/>
        <v>R</v>
      </c>
      <c r="R54" s="209" t="str">
        <f t="shared" si="13"/>
        <v>R</v>
      </c>
      <c r="S54" s="209" t="str">
        <f t="shared" si="13"/>
        <v>R</v>
      </c>
      <c r="T54" s="209" t="str">
        <f t="shared" si="13"/>
        <v>ST</v>
      </c>
      <c r="U54" s="209" t="str">
        <f t="shared" si="13"/>
        <v>R</v>
      </c>
      <c r="V54" s="209" t="str">
        <f t="shared" si="13"/>
        <v>ST</v>
      </c>
      <c r="W54" s="209" t="str">
        <f t="shared" si="13"/>
        <v>R</v>
      </c>
      <c r="X54" s="209" t="str">
        <f t="shared" si="13"/>
        <v>R</v>
      </c>
      <c r="Y54" s="209" t="str">
        <f t="shared" si="13"/>
        <v>S</v>
      </c>
      <c r="Z54" s="209" t="str">
        <f t="shared" si="13"/>
        <v>ST</v>
      </c>
      <c r="AA54" s="209" t="str">
        <f t="shared" si="13"/>
        <v>ST</v>
      </c>
      <c r="AB54" s="209" t="str">
        <f t="shared" si="13"/>
        <v>R</v>
      </c>
      <c r="AC54" s="209" t="str">
        <f t="shared" si="13"/>
        <v>R</v>
      </c>
      <c r="AD54" s="209" t="str">
        <f t="shared" si="13"/>
        <v>R</v>
      </c>
      <c r="AE54" s="209" t="str">
        <f t="shared" si="13"/>
        <v>S</v>
      </c>
      <c r="AF54" s="209" t="str">
        <f t="shared" si="13"/>
        <v>ST</v>
      </c>
      <c r="AG54" s="209" t="str">
        <f t="shared" si="13"/>
        <v>R</v>
      </c>
      <c r="AH54" s="209" t="str">
        <f t="shared" si="13"/>
        <v>S</v>
      </c>
      <c r="AI54" s="231" t="str">
        <f t="shared" si="13"/>
        <v>ST</v>
      </c>
      <c r="AJ54" s="209" t="str">
        <f t="shared" si="13"/>
        <v>ST</v>
      </c>
      <c r="AK54" s="209" t="str">
        <f t="shared" si="13"/>
        <v>ST</v>
      </c>
      <c r="AL54" s="209" t="str">
        <f t="shared" si="13"/>
        <v>R</v>
      </c>
      <c r="AM54" s="209" t="str">
        <f t="shared" si="13"/>
        <v>ST</v>
      </c>
      <c r="AN54" s="209" t="str">
        <f t="shared" si="13"/>
        <v>ST</v>
      </c>
      <c r="AO54" s="209" t="str">
        <f t="shared" si="13"/>
        <v>ST</v>
      </c>
      <c r="AP54" s="248"/>
      <c r="AQ54" s="239"/>
      <c r="AR54" s="214">
        <f>COUNTIF(H54:AO54,"ST")</f>
        <v>12</v>
      </c>
      <c r="AS54" s="214">
        <f>COUNTIF(H54:AO54,"T")</f>
        <v>3</v>
      </c>
      <c r="AT54" s="214">
        <f>COUNTIF(H54:AO54,"S")</f>
        <v>3</v>
      </c>
      <c r="AU54" s="214">
        <f>COUNTIF(H54:AO54,"R")</f>
        <v>16</v>
      </c>
      <c r="AV54" s="214">
        <f>COUNTIF(H54:AO54,"TDI")</f>
        <v>0</v>
      </c>
      <c r="AW54" s="214">
        <f>COUNTIF(H54:AO54,"BUP")</f>
        <v>0</v>
      </c>
      <c r="AX54" s="214">
        <f>SUM(AR54:AW54)</f>
        <v>34</v>
      </c>
    </row>
    <row r="55" spans="2:75" s="185" customFormat="1" ht="36">
      <c r="B55" s="407"/>
      <c r="C55" s="411"/>
      <c r="D55" s="203">
        <f>+D52+1</f>
        <v>15</v>
      </c>
      <c r="E55" s="211" t="s">
        <v>238</v>
      </c>
      <c r="F55" s="205" t="s">
        <v>86</v>
      </c>
      <c r="G55" s="206" t="s">
        <v>9</v>
      </c>
      <c r="H55" s="207">
        <v>5.0472121044460003</v>
      </c>
      <c r="I55" s="207">
        <v>2.7651773745608899</v>
      </c>
      <c r="J55" s="207">
        <v>5.6644842237946396</v>
      </c>
      <c r="K55" s="207">
        <v>2.76756442225581</v>
      </c>
      <c r="L55" s="207">
        <v>0</v>
      </c>
      <c r="M55" s="207">
        <v>3.35369909900608</v>
      </c>
      <c r="N55" s="207">
        <v>0</v>
      </c>
      <c r="O55" s="207">
        <v>0</v>
      </c>
      <c r="P55" s="207">
        <v>0</v>
      </c>
      <c r="Q55" s="207">
        <v>7.76446723070136</v>
      </c>
      <c r="R55" s="207">
        <v>7.2041236683431498</v>
      </c>
      <c r="S55" s="207">
        <v>0</v>
      </c>
      <c r="T55" s="207">
        <v>11.786678892486</v>
      </c>
      <c r="U55" s="207">
        <v>0</v>
      </c>
      <c r="V55" s="207">
        <v>0</v>
      </c>
      <c r="W55" s="207">
        <v>7.2991962454058603</v>
      </c>
      <c r="X55" s="207">
        <v>0</v>
      </c>
      <c r="Y55" s="207">
        <v>10</v>
      </c>
      <c r="Z55" s="207">
        <v>6.9232345916747899</v>
      </c>
      <c r="AA55" s="207">
        <v>9.6166092716622007</v>
      </c>
      <c r="AB55" s="207">
        <v>7.6302196269994704</v>
      </c>
      <c r="AC55" s="207">
        <v>6.1092128910922696</v>
      </c>
      <c r="AD55" s="207">
        <v>0</v>
      </c>
      <c r="AE55" s="207">
        <v>10</v>
      </c>
      <c r="AF55" s="207">
        <v>16.1712182857224</v>
      </c>
      <c r="AG55" s="207">
        <v>0</v>
      </c>
      <c r="AH55" s="207">
        <v>0</v>
      </c>
      <c r="AI55" s="207">
        <v>4.3805139849963401</v>
      </c>
      <c r="AJ55" s="207">
        <v>24.934220137978301</v>
      </c>
      <c r="AK55" s="207">
        <v>1.72296426127228</v>
      </c>
      <c r="AL55" s="207">
        <v>0</v>
      </c>
      <c r="AM55" s="207">
        <v>0</v>
      </c>
      <c r="AN55" s="207">
        <v>0</v>
      </c>
      <c r="AO55" s="244" t="s">
        <v>208</v>
      </c>
      <c r="AP55" s="248"/>
      <c r="AQ55" s="239"/>
      <c r="AR55" s="240"/>
      <c r="AS55" s="240"/>
      <c r="AT55" s="240"/>
      <c r="AU55" s="240"/>
      <c r="AV55" s="240"/>
      <c r="AW55" s="240"/>
      <c r="AX55" s="240"/>
    </row>
    <row r="56" spans="2:75" s="185" customFormat="1" ht="15">
      <c r="B56" s="407"/>
      <c r="C56" s="411"/>
      <c r="D56" s="203"/>
      <c r="E56" s="211"/>
      <c r="F56" s="205"/>
      <c r="G56" s="206" t="s">
        <v>5</v>
      </c>
      <c r="H56" s="208">
        <v>3</v>
      </c>
      <c r="I56" s="208">
        <v>2</v>
      </c>
      <c r="J56" s="208">
        <v>1</v>
      </c>
      <c r="K56" s="208">
        <v>1</v>
      </c>
      <c r="L56" s="208">
        <v>1</v>
      </c>
      <c r="M56" s="208">
        <v>1</v>
      </c>
      <c r="N56" s="208">
        <v>1</v>
      </c>
      <c r="O56" s="208">
        <v>1</v>
      </c>
      <c r="P56" s="208">
        <v>1</v>
      </c>
      <c r="Q56" s="208">
        <v>3</v>
      </c>
      <c r="R56" s="208">
        <v>2</v>
      </c>
      <c r="S56" s="208">
        <v>1</v>
      </c>
      <c r="T56" s="208">
        <v>4</v>
      </c>
      <c r="U56" s="208">
        <v>1</v>
      </c>
      <c r="V56" s="208">
        <v>1</v>
      </c>
      <c r="W56" s="208">
        <v>1</v>
      </c>
      <c r="X56" s="208">
        <v>1</v>
      </c>
      <c r="Y56" s="208">
        <v>2</v>
      </c>
      <c r="Z56" s="208">
        <v>4</v>
      </c>
      <c r="AA56" s="208">
        <v>4</v>
      </c>
      <c r="AB56" s="208">
        <v>4</v>
      </c>
      <c r="AC56" s="208">
        <v>3</v>
      </c>
      <c r="AD56" s="208">
        <v>1</v>
      </c>
      <c r="AE56" s="208">
        <v>2</v>
      </c>
      <c r="AF56" s="208">
        <v>4</v>
      </c>
      <c r="AG56" s="208">
        <v>1</v>
      </c>
      <c r="AH56" s="208">
        <v>1</v>
      </c>
      <c r="AI56" s="208">
        <v>1</v>
      </c>
      <c r="AJ56" s="208">
        <v>4</v>
      </c>
      <c r="AK56" s="208">
        <v>1</v>
      </c>
      <c r="AL56" s="208">
        <v>1</v>
      </c>
      <c r="AM56" s="208">
        <v>1</v>
      </c>
      <c r="AN56" s="208">
        <v>1</v>
      </c>
      <c r="AO56" s="241" t="s">
        <v>208</v>
      </c>
      <c r="AP56" s="249"/>
      <c r="AQ56" s="239"/>
      <c r="AR56" s="240"/>
      <c r="AS56" s="240"/>
      <c r="AT56" s="240"/>
      <c r="AU56" s="240"/>
      <c r="AV56" s="240"/>
      <c r="AW56" s="240"/>
      <c r="AX56" s="240"/>
    </row>
    <row r="57" spans="2:75" s="185" customFormat="1">
      <c r="B57" s="407"/>
      <c r="C57" s="411"/>
      <c r="D57" s="203"/>
      <c r="E57" s="211"/>
      <c r="F57" s="205"/>
      <c r="G57" s="206" t="s">
        <v>6</v>
      </c>
      <c r="H57" s="209" t="str">
        <f t="shared" ref="H57:AO57" si="14">IF(H56="TDI","TDI",IF(H56&gt;3,"ST",IF(H56&gt;2,"T",IF(H56&gt;1,"S",IF(H56&gt;=0,"R")))))</f>
        <v>T</v>
      </c>
      <c r="I57" s="209" t="str">
        <f t="shared" si="14"/>
        <v>S</v>
      </c>
      <c r="J57" s="209" t="str">
        <f t="shared" si="14"/>
        <v>R</v>
      </c>
      <c r="K57" s="209" t="str">
        <f t="shared" si="14"/>
        <v>R</v>
      </c>
      <c r="L57" s="209" t="str">
        <f t="shared" si="14"/>
        <v>R</v>
      </c>
      <c r="M57" s="209" t="str">
        <f t="shared" si="14"/>
        <v>R</v>
      </c>
      <c r="N57" s="209" t="str">
        <f t="shared" si="14"/>
        <v>R</v>
      </c>
      <c r="O57" s="209" t="str">
        <f t="shared" si="14"/>
        <v>R</v>
      </c>
      <c r="P57" s="209" t="str">
        <f t="shared" si="14"/>
        <v>R</v>
      </c>
      <c r="Q57" s="209" t="str">
        <f t="shared" si="14"/>
        <v>T</v>
      </c>
      <c r="R57" s="209" t="str">
        <f t="shared" si="14"/>
        <v>S</v>
      </c>
      <c r="S57" s="209" t="str">
        <f t="shared" si="14"/>
        <v>R</v>
      </c>
      <c r="T57" s="209" t="str">
        <f t="shared" si="14"/>
        <v>ST</v>
      </c>
      <c r="U57" s="209" t="str">
        <f t="shared" si="14"/>
        <v>R</v>
      </c>
      <c r="V57" s="209" t="str">
        <f t="shared" si="14"/>
        <v>R</v>
      </c>
      <c r="W57" s="209" t="str">
        <f t="shared" si="14"/>
        <v>R</v>
      </c>
      <c r="X57" s="209" t="str">
        <f t="shared" si="14"/>
        <v>R</v>
      </c>
      <c r="Y57" s="209" t="str">
        <f t="shared" si="14"/>
        <v>S</v>
      </c>
      <c r="Z57" s="209" t="str">
        <f t="shared" si="14"/>
        <v>ST</v>
      </c>
      <c r="AA57" s="209" t="str">
        <f t="shared" si="14"/>
        <v>ST</v>
      </c>
      <c r="AB57" s="209" t="str">
        <f t="shared" si="14"/>
        <v>ST</v>
      </c>
      <c r="AC57" s="209" t="str">
        <f t="shared" si="14"/>
        <v>T</v>
      </c>
      <c r="AD57" s="209" t="str">
        <f t="shared" si="14"/>
        <v>R</v>
      </c>
      <c r="AE57" s="209" t="str">
        <f t="shared" si="14"/>
        <v>S</v>
      </c>
      <c r="AF57" s="209" t="str">
        <f t="shared" si="14"/>
        <v>ST</v>
      </c>
      <c r="AG57" s="209" t="str">
        <f t="shared" si="14"/>
        <v>R</v>
      </c>
      <c r="AH57" s="209" t="str">
        <f t="shared" si="14"/>
        <v>R</v>
      </c>
      <c r="AI57" s="231" t="str">
        <f t="shared" si="14"/>
        <v>R</v>
      </c>
      <c r="AJ57" s="209" t="str">
        <f t="shared" si="14"/>
        <v>ST</v>
      </c>
      <c r="AK57" s="209" t="str">
        <f t="shared" si="14"/>
        <v>R</v>
      </c>
      <c r="AL57" s="209" t="str">
        <f t="shared" si="14"/>
        <v>R</v>
      </c>
      <c r="AM57" s="209" t="str">
        <f t="shared" si="14"/>
        <v>R</v>
      </c>
      <c r="AN57" s="209" t="str">
        <f t="shared" si="14"/>
        <v>R</v>
      </c>
      <c r="AO57" s="209" t="str">
        <f t="shared" si="14"/>
        <v>ST</v>
      </c>
      <c r="AP57" s="248"/>
      <c r="AQ57" s="239"/>
      <c r="AR57" s="214">
        <f>COUNTIF(H57:AO57,"ST")</f>
        <v>7</v>
      </c>
      <c r="AS57" s="214">
        <f>COUNTIF(H57:AO57,"T")</f>
        <v>3</v>
      </c>
      <c r="AT57" s="214">
        <f>COUNTIF(H57:AO57,"S")</f>
        <v>4</v>
      </c>
      <c r="AU57" s="214">
        <f>COUNTIF(H57:AO57,"R")</f>
        <v>20</v>
      </c>
      <c r="AV57" s="214">
        <f>COUNTIF(H57:AO57,"TDI")</f>
        <v>0</v>
      </c>
      <c r="AW57" s="214">
        <f>COUNTIF(H57:AO57,"BUP")</f>
        <v>0</v>
      </c>
      <c r="AX57" s="214">
        <f>SUM(AR57:AW57)</f>
        <v>34</v>
      </c>
    </row>
    <row r="58" spans="2:75" s="185" customFormat="1" ht="24">
      <c r="B58" s="407"/>
      <c r="C58" s="411"/>
      <c r="D58" s="203">
        <f>+D55+1</f>
        <v>16</v>
      </c>
      <c r="E58" s="211" t="s">
        <v>239</v>
      </c>
      <c r="F58" s="205" t="s">
        <v>86</v>
      </c>
      <c r="G58" s="206" t="s">
        <v>9</v>
      </c>
      <c r="H58" s="207">
        <v>0.331253067990183</v>
      </c>
      <c r="I58" s="207">
        <v>1.0442770256818701</v>
      </c>
      <c r="J58" s="207">
        <v>2.3566399306639401</v>
      </c>
      <c r="K58" s="207">
        <v>7.5253467774912694E-2</v>
      </c>
      <c r="L58" s="207">
        <v>0</v>
      </c>
      <c r="M58" s="207">
        <v>2.69359186036244</v>
      </c>
      <c r="N58" s="207">
        <v>0</v>
      </c>
      <c r="O58" s="207">
        <v>0</v>
      </c>
      <c r="P58" s="207">
        <v>0</v>
      </c>
      <c r="Q58" s="207">
        <v>7.7324023305196796</v>
      </c>
      <c r="R58" s="207">
        <v>2.1515983802700198</v>
      </c>
      <c r="S58" s="207">
        <v>0</v>
      </c>
      <c r="T58" s="207">
        <v>3.40331784549796</v>
      </c>
      <c r="U58" s="207">
        <v>0</v>
      </c>
      <c r="V58" s="207">
        <v>0</v>
      </c>
      <c r="W58" s="207">
        <v>2.0812043457400198</v>
      </c>
      <c r="X58" s="207">
        <v>0</v>
      </c>
      <c r="Y58" s="207">
        <v>10</v>
      </c>
      <c r="Z58" s="207">
        <v>3.8327424489701301</v>
      </c>
      <c r="AA58" s="207">
        <v>4.5301331290789699</v>
      </c>
      <c r="AB58" s="207">
        <v>4.1953381072040798</v>
      </c>
      <c r="AC58" s="207">
        <v>2.3311268246790799</v>
      </c>
      <c r="AD58" s="207">
        <v>0</v>
      </c>
      <c r="AE58" s="207">
        <v>10</v>
      </c>
      <c r="AF58" s="207">
        <v>4.4913379889919796</v>
      </c>
      <c r="AG58" s="207">
        <v>0</v>
      </c>
      <c r="AH58" s="207">
        <v>0</v>
      </c>
      <c r="AI58" s="207">
        <v>1.02721009942215</v>
      </c>
      <c r="AJ58" s="207">
        <v>16.203858054274001</v>
      </c>
      <c r="AK58" s="207">
        <v>0.94218300734891802</v>
      </c>
      <c r="AL58" s="207">
        <v>0</v>
      </c>
      <c r="AM58" s="207">
        <v>0</v>
      </c>
      <c r="AN58" s="207">
        <v>0</v>
      </c>
      <c r="AO58" s="244" t="s">
        <v>208</v>
      </c>
      <c r="AP58" s="248"/>
      <c r="AQ58" s="239"/>
      <c r="AR58" s="240"/>
      <c r="AS58" s="240"/>
      <c r="AT58" s="240"/>
      <c r="AU58" s="240"/>
      <c r="AV58" s="240"/>
      <c r="AW58" s="240"/>
      <c r="AX58" s="240"/>
    </row>
    <row r="59" spans="2:75" s="185" customFormat="1" ht="15">
      <c r="B59" s="407"/>
      <c r="C59" s="411"/>
      <c r="D59" s="203"/>
      <c r="E59" s="211"/>
      <c r="F59" s="205"/>
      <c r="G59" s="206" t="s">
        <v>5</v>
      </c>
      <c r="H59" s="208">
        <v>4</v>
      </c>
      <c r="I59" s="208">
        <v>3</v>
      </c>
      <c r="J59" s="208">
        <v>1</v>
      </c>
      <c r="K59" s="208">
        <v>1</v>
      </c>
      <c r="L59" s="208">
        <v>1</v>
      </c>
      <c r="M59" s="208">
        <v>3</v>
      </c>
      <c r="N59" s="208">
        <v>1</v>
      </c>
      <c r="O59" s="208">
        <v>1</v>
      </c>
      <c r="P59" s="208">
        <v>1</v>
      </c>
      <c r="Q59" s="208">
        <v>4</v>
      </c>
      <c r="R59" s="208">
        <v>3</v>
      </c>
      <c r="S59" s="208">
        <v>1</v>
      </c>
      <c r="T59" s="208">
        <v>4</v>
      </c>
      <c r="U59" s="208">
        <v>1</v>
      </c>
      <c r="V59" s="208">
        <v>1</v>
      </c>
      <c r="W59" s="208">
        <v>1</v>
      </c>
      <c r="X59" s="208">
        <v>1</v>
      </c>
      <c r="Y59" s="208">
        <v>2</v>
      </c>
      <c r="Z59" s="208">
        <v>4</v>
      </c>
      <c r="AA59" s="208">
        <v>4</v>
      </c>
      <c r="AB59" s="208">
        <v>4</v>
      </c>
      <c r="AC59" s="208">
        <v>3</v>
      </c>
      <c r="AD59" s="208">
        <v>1</v>
      </c>
      <c r="AE59" s="208">
        <v>2</v>
      </c>
      <c r="AF59" s="208">
        <v>4</v>
      </c>
      <c r="AG59" s="208">
        <v>1</v>
      </c>
      <c r="AH59" s="208">
        <v>1</v>
      </c>
      <c r="AI59" s="208">
        <v>1</v>
      </c>
      <c r="AJ59" s="208">
        <v>4</v>
      </c>
      <c r="AK59" s="208">
        <v>1</v>
      </c>
      <c r="AL59" s="208">
        <v>1</v>
      </c>
      <c r="AM59" s="208">
        <v>1</v>
      </c>
      <c r="AN59" s="208">
        <v>1</v>
      </c>
      <c r="AO59" s="241" t="s">
        <v>208</v>
      </c>
      <c r="AP59" s="249"/>
      <c r="AQ59" s="239"/>
      <c r="AR59" s="240"/>
      <c r="AS59" s="240"/>
      <c r="AT59" s="240"/>
      <c r="AU59" s="240"/>
      <c r="AV59" s="240"/>
      <c r="AW59" s="240"/>
      <c r="AX59" s="240"/>
    </row>
    <row r="60" spans="2:75" s="185" customFormat="1">
      <c r="B60" s="407"/>
      <c r="C60" s="411"/>
      <c r="D60" s="203"/>
      <c r="E60" s="211"/>
      <c r="F60" s="205"/>
      <c r="G60" s="206" t="s">
        <v>6</v>
      </c>
      <c r="H60" s="209" t="str">
        <f t="shared" ref="H60:AO60" si="15">IF(H59="TDI","TDI",IF(H59&gt;3,"ST",IF(H59&gt;2,"T",IF(H59&gt;1,"S",IF(H59&gt;=0,"R")))))</f>
        <v>ST</v>
      </c>
      <c r="I60" s="209" t="str">
        <f t="shared" si="15"/>
        <v>T</v>
      </c>
      <c r="J60" s="209" t="str">
        <f t="shared" si="15"/>
        <v>R</v>
      </c>
      <c r="K60" s="209" t="str">
        <f t="shared" si="15"/>
        <v>R</v>
      </c>
      <c r="L60" s="209" t="str">
        <f t="shared" si="15"/>
        <v>R</v>
      </c>
      <c r="M60" s="209" t="str">
        <f t="shared" si="15"/>
        <v>T</v>
      </c>
      <c r="N60" s="209" t="str">
        <f t="shared" si="15"/>
        <v>R</v>
      </c>
      <c r="O60" s="209" t="str">
        <f t="shared" si="15"/>
        <v>R</v>
      </c>
      <c r="P60" s="209" t="str">
        <f t="shared" si="15"/>
        <v>R</v>
      </c>
      <c r="Q60" s="209" t="str">
        <f t="shared" si="15"/>
        <v>ST</v>
      </c>
      <c r="R60" s="209" t="str">
        <f t="shared" si="15"/>
        <v>T</v>
      </c>
      <c r="S60" s="209" t="str">
        <f t="shared" si="15"/>
        <v>R</v>
      </c>
      <c r="T60" s="209" t="str">
        <f t="shared" si="15"/>
        <v>ST</v>
      </c>
      <c r="U60" s="209" t="str">
        <f t="shared" si="15"/>
        <v>R</v>
      </c>
      <c r="V60" s="209" t="str">
        <f t="shared" si="15"/>
        <v>R</v>
      </c>
      <c r="W60" s="209" t="str">
        <f t="shared" si="15"/>
        <v>R</v>
      </c>
      <c r="X60" s="209" t="str">
        <f t="shared" si="15"/>
        <v>R</v>
      </c>
      <c r="Y60" s="209" t="str">
        <f t="shared" si="15"/>
        <v>S</v>
      </c>
      <c r="Z60" s="209" t="str">
        <f t="shared" si="15"/>
        <v>ST</v>
      </c>
      <c r="AA60" s="209" t="str">
        <f t="shared" si="15"/>
        <v>ST</v>
      </c>
      <c r="AB60" s="209" t="str">
        <f t="shared" si="15"/>
        <v>ST</v>
      </c>
      <c r="AC60" s="209" t="str">
        <f t="shared" si="15"/>
        <v>T</v>
      </c>
      <c r="AD60" s="209" t="str">
        <f t="shared" si="15"/>
        <v>R</v>
      </c>
      <c r="AE60" s="209" t="str">
        <f t="shared" si="15"/>
        <v>S</v>
      </c>
      <c r="AF60" s="209" t="str">
        <f t="shared" si="15"/>
        <v>ST</v>
      </c>
      <c r="AG60" s="209" t="str">
        <f t="shared" si="15"/>
        <v>R</v>
      </c>
      <c r="AH60" s="209" t="str">
        <f t="shared" si="15"/>
        <v>R</v>
      </c>
      <c r="AI60" s="231" t="str">
        <f t="shared" si="15"/>
        <v>R</v>
      </c>
      <c r="AJ60" s="209" t="str">
        <f t="shared" si="15"/>
        <v>ST</v>
      </c>
      <c r="AK60" s="209" t="str">
        <f t="shared" si="15"/>
        <v>R</v>
      </c>
      <c r="AL60" s="209" t="str">
        <f t="shared" si="15"/>
        <v>R</v>
      </c>
      <c r="AM60" s="209" t="str">
        <f t="shared" si="15"/>
        <v>R</v>
      </c>
      <c r="AN60" s="209" t="str">
        <f t="shared" si="15"/>
        <v>R</v>
      </c>
      <c r="AO60" s="209" t="str">
        <f t="shared" si="15"/>
        <v>ST</v>
      </c>
      <c r="AP60" s="248"/>
      <c r="AQ60" s="239"/>
      <c r="AR60" s="214">
        <f>COUNTIF(H60:AO60,"ST")</f>
        <v>9</v>
      </c>
      <c r="AS60" s="214">
        <f>COUNTIF(H60:AO60,"T")</f>
        <v>4</v>
      </c>
      <c r="AT60" s="214">
        <f>COUNTIF(H60:AO60,"S")</f>
        <v>2</v>
      </c>
      <c r="AU60" s="214">
        <f>COUNTIF(H60:AO60,"R")</f>
        <v>19</v>
      </c>
      <c r="AV60" s="214">
        <f>COUNTIF(H60:AO60,"TDI")</f>
        <v>0</v>
      </c>
      <c r="AW60" s="214">
        <f>COUNTIF(H60:AO60,"BUP")</f>
        <v>0</v>
      </c>
      <c r="AX60" s="214">
        <f>SUM(AR60:AW60)</f>
        <v>34</v>
      </c>
    </row>
    <row r="61" spans="2:75" s="186" customFormat="1" ht="24">
      <c r="B61" s="407"/>
      <c r="C61" s="411"/>
      <c r="D61" s="210">
        <v>17</v>
      </c>
      <c r="E61" s="211" t="s">
        <v>240</v>
      </c>
      <c r="F61" s="218" t="s">
        <v>241</v>
      </c>
      <c r="G61" s="202" t="s">
        <v>9</v>
      </c>
      <c r="H61" s="207">
        <v>3</v>
      </c>
      <c r="I61" s="207">
        <v>3</v>
      </c>
      <c r="J61" s="207">
        <v>3</v>
      </c>
      <c r="K61" s="207">
        <v>3</v>
      </c>
      <c r="L61" s="207">
        <v>3</v>
      </c>
      <c r="M61" s="207">
        <v>3</v>
      </c>
      <c r="N61" s="207">
        <v>3</v>
      </c>
      <c r="O61" s="207">
        <v>3</v>
      </c>
      <c r="P61" s="207">
        <v>3</v>
      </c>
      <c r="Q61" s="207">
        <v>3</v>
      </c>
      <c r="R61" s="207">
        <v>3</v>
      </c>
      <c r="S61" s="207">
        <v>3</v>
      </c>
      <c r="T61" s="207">
        <v>3</v>
      </c>
      <c r="U61" s="207">
        <v>3</v>
      </c>
      <c r="V61" s="207">
        <v>3</v>
      </c>
      <c r="W61" s="207">
        <v>3</v>
      </c>
      <c r="X61" s="207">
        <v>3</v>
      </c>
      <c r="Y61" s="207">
        <v>3</v>
      </c>
      <c r="Z61" s="207">
        <v>3</v>
      </c>
      <c r="AA61" s="207">
        <v>3</v>
      </c>
      <c r="AB61" s="207">
        <v>3</v>
      </c>
      <c r="AC61" s="207">
        <v>3</v>
      </c>
      <c r="AD61" s="207">
        <v>3</v>
      </c>
      <c r="AE61" s="207">
        <v>3</v>
      </c>
      <c r="AF61" s="207">
        <v>3</v>
      </c>
      <c r="AG61" s="207">
        <v>3</v>
      </c>
      <c r="AH61" s="207">
        <v>3</v>
      </c>
      <c r="AI61" s="207">
        <v>3</v>
      </c>
      <c r="AJ61" s="207">
        <v>3</v>
      </c>
      <c r="AK61" s="207">
        <v>3</v>
      </c>
      <c r="AL61" s="207">
        <v>3</v>
      </c>
      <c r="AM61" s="207">
        <v>3</v>
      </c>
      <c r="AN61" s="207">
        <v>3</v>
      </c>
      <c r="AO61" s="244" t="s">
        <v>208</v>
      </c>
      <c r="AP61" s="248"/>
      <c r="AQ61" s="239"/>
      <c r="AR61" s="240"/>
      <c r="AS61" s="240"/>
      <c r="AT61" s="240"/>
      <c r="AU61" s="240"/>
      <c r="AV61" s="240"/>
      <c r="AW61" s="240"/>
      <c r="AX61" s="240"/>
    </row>
    <row r="62" spans="2:75" s="185" customFormat="1" ht="24">
      <c r="B62" s="407"/>
      <c r="C62" s="411"/>
      <c r="D62" s="219"/>
      <c r="E62" s="349" t="s">
        <v>242</v>
      </c>
      <c r="F62" s="205" t="s">
        <v>228</v>
      </c>
      <c r="G62" s="221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22"/>
      <c r="Z62" s="222"/>
      <c r="AA62" s="222"/>
      <c r="AB62" s="222"/>
      <c r="AC62" s="222"/>
      <c r="AD62" s="222"/>
      <c r="AE62" s="222"/>
      <c r="AF62" s="222"/>
      <c r="AG62" s="222"/>
      <c r="AH62" s="222"/>
      <c r="AI62" s="232"/>
      <c r="AJ62" s="222"/>
      <c r="AK62" s="222"/>
      <c r="AL62" s="222"/>
      <c r="AM62" s="222"/>
      <c r="AN62" s="222"/>
      <c r="AO62" s="222"/>
      <c r="AP62" s="248"/>
      <c r="AQ62" s="239"/>
      <c r="AR62" s="240"/>
      <c r="AS62" s="240"/>
      <c r="AT62" s="240"/>
      <c r="AU62" s="240"/>
      <c r="AV62" s="240"/>
      <c r="AW62" s="240"/>
      <c r="AX62" s="240"/>
    </row>
    <row r="63" spans="2:75" s="185" customFormat="1" ht="24">
      <c r="B63" s="407"/>
      <c r="C63" s="411"/>
      <c r="D63" s="219"/>
      <c r="E63" s="349" t="s">
        <v>243</v>
      </c>
      <c r="F63" s="205" t="s">
        <v>228</v>
      </c>
      <c r="G63" s="221"/>
      <c r="H63" s="223"/>
      <c r="I63" s="224"/>
      <c r="J63" s="223"/>
      <c r="K63" s="225"/>
      <c r="L63" s="223"/>
      <c r="M63" s="223"/>
      <c r="N63" s="223"/>
      <c r="O63" s="223"/>
      <c r="P63" s="223"/>
      <c r="Q63" s="225"/>
      <c r="R63" s="223"/>
      <c r="S63" s="225"/>
      <c r="T63" s="224"/>
      <c r="U63" s="223"/>
      <c r="V63" s="223"/>
      <c r="W63" s="223"/>
      <c r="X63" s="223"/>
      <c r="Y63" s="223"/>
      <c r="Z63" s="226"/>
      <c r="AA63" s="224"/>
      <c r="AB63" s="225"/>
      <c r="AC63" s="223"/>
      <c r="AD63" s="223"/>
      <c r="AE63" s="223"/>
      <c r="AF63" s="223"/>
      <c r="AG63" s="225"/>
      <c r="AH63" s="223"/>
      <c r="AI63" s="233"/>
      <c r="AJ63" s="223"/>
      <c r="AK63" s="223"/>
      <c r="AL63" s="223"/>
      <c r="AM63" s="225"/>
      <c r="AN63" s="223"/>
      <c r="AO63" s="223"/>
      <c r="AP63" s="248"/>
      <c r="AQ63" s="239"/>
      <c r="AR63" s="240"/>
      <c r="AS63" s="240"/>
      <c r="AT63" s="240"/>
      <c r="AU63" s="240"/>
      <c r="AV63" s="240"/>
      <c r="AW63" s="240"/>
      <c r="AX63" s="240"/>
    </row>
    <row r="64" spans="2:75" s="185" customFormat="1" ht="24">
      <c r="B64" s="407"/>
      <c r="C64" s="411"/>
      <c r="D64" s="219"/>
      <c r="E64" s="349" t="s">
        <v>244</v>
      </c>
      <c r="F64" s="205" t="s">
        <v>228</v>
      </c>
      <c r="G64" s="214"/>
      <c r="H64" s="223"/>
      <c r="I64" s="224"/>
      <c r="J64" s="223"/>
      <c r="K64" s="225"/>
      <c r="L64" s="223"/>
      <c r="M64" s="223"/>
      <c r="N64" s="223"/>
      <c r="O64" s="223"/>
      <c r="P64" s="223"/>
      <c r="Q64" s="225"/>
      <c r="R64" s="223"/>
      <c r="S64" s="225"/>
      <c r="T64" s="224"/>
      <c r="U64" s="223"/>
      <c r="V64" s="223"/>
      <c r="W64" s="223"/>
      <c r="X64" s="223"/>
      <c r="Y64" s="223"/>
      <c r="Z64" s="226"/>
      <c r="AA64" s="224"/>
      <c r="AB64" s="225"/>
      <c r="AC64" s="223"/>
      <c r="AD64" s="223"/>
      <c r="AE64" s="223"/>
      <c r="AF64" s="223"/>
      <c r="AG64" s="225"/>
      <c r="AH64" s="223"/>
      <c r="AI64" s="233"/>
      <c r="AJ64" s="223"/>
      <c r="AK64" s="223"/>
      <c r="AL64" s="223"/>
      <c r="AM64" s="225"/>
      <c r="AN64" s="223"/>
      <c r="AO64" s="223"/>
      <c r="AP64" s="248"/>
      <c r="AQ64" s="239"/>
      <c r="AR64" s="240"/>
      <c r="AS64" s="240"/>
      <c r="AT64" s="240"/>
      <c r="AU64" s="240"/>
      <c r="AV64" s="240"/>
      <c r="AW64" s="240"/>
      <c r="AX64" s="240"/>
    </row>
    <row r="65" spans="2:50" s="185" customFormat="1" ht="14.25">
      <c r="B65" s="251"/>
      <c r="C65" s="252"/>
      <c r="D65" s="219"/>
      <c r="E65" s="220"/>
      <c r="F65" s="205"/>
      <c r="G65" s="206" t="s">
        <v>5</v>
      </c>
      <c r="H65" s="212">
        <v>4</v>
      </c>
      <c r="I65" s="212">
        <v>4</v>
      </c>
      <c r="J65" s="212">
        <v>4</v>
      </c>
      <c r="K65" s="212">
        <v>4</v>
      </c>
      <c r="L65" s="212">
        <v>4</v>
      </c>
      <c r="M65" s="212">
        <v>4</v>
      </c>
      <c r="N65" s="212">
        <v>4</v>
      </c>
      <c r="O65" s="212">
        <v>4</v>
      </c>
      <c r="P65" s="212">
        <v>4</v>
      </c>
      <c r="Q65" s="212">
        <v>4</v>
      </c>
      <c r="R65" s="212">
        <v>4</v>
      </c>
      <c r="S65" s="212">
        <v>4</v>
      </c>
      <c r="T65" s="212">
        <v>4</v>
      </c>
      <c r="U65" s="212">
        <v>4</v>
      </c>
      <c r="V65" s="212">
        <v>4</v>
      </c>
      <c r="W65" s="212">
        <v>4</v>
      </c>
      <c r="X65" s="212">
        <v>4</v>
      </c>
      <c r="Y65" s="212">
        <v>4</v>
      </c>
      <c r="Z65" s="212">
        <v>4</v>
      </c>
      <c r="AA65" s="212">
        <v>4</v>
      </c>
      <c r="AB65" s="212">
        <v>4</v>
      </c>
      <c r="AC65" s="212">
        <v>4</v>
      </c>
      <c r="AD65" s="212">
        <v>4</v>
      </c>
      <c r="AE65" s="212">
        <v>4</v>
      </c>
      <c r="AF65" s="212">
        <v>4</v>
      </c>
      <c r="AG65" s="212">
        <v>4</v>
      </c>
      <c r="AH65" s="212">
        <v>4</v>
      </c>
      <c r="AI65" s="212">
        <v>4</v>
      </c>
      <c r="AJ65" s="212">
        <v>4</v>
      </c>
      <c r="AK65" s="212">
        <v>4</v>
      </c>
      <c r="AL65" s="212">
        <v>4</v>
      </c>
      <c r="AM65" s="212">
        <v>4</v>
      </c>
      <c r="AN65" s="212">
        <v>4</v>
      </c>
      <c r="AO65" s="241" t="s">
        <v>208</v>
      </c>
      <c r="AP65" s="249"/>
      <c r="AQ65" s="239"/>
      <c r="AR65" s="240"/>
      <c r="AS65" s="240"/>
      <c r="AT65" s="240"/>
      <c r="AU65" s="240"/>
      <c r="AV65" s="240"/>
      <c r="AW65" s="240"/>
      <c r="AX65" s="240"/>
    </row>
    <row r="66" spans="2:50" s="185" customFormat="1">
      <c r="B66" s="251"/>
      <c r="C66" s="252"/>
      <c r="D66" s="219"/>
      <c r="E66" s="220"/>
      <c r="F66" s="205"/>
      <c r="G66" s="206" t="s">
        <v>6</v>
      </c>
      <c r="H66" s="209" t="str">
        <f t="shared" ref="H66:AO66" si="16">IF(H65="TDI","TDI",IF(H65&gt;3,"ST",IF(H65&gt;2,"T",IF(H65&gt;1,"S",IF(H65&gt;=0,"R")))))</f>
        <v>ST</v>
      </c>
      <c r="I66" s="209" t="str">
        <f t="shared" si="16"/>
        <v>ST</v>
      </c>
      <c r="J66" s="209" t="str">
        <f t="shared" si="16"/>
        <v>ST</v>
      </c>
      <c r="K66" s="209" t="str">
        <f t="shared" si="16"/>
        <v>ST</v>
      </c>
      <c r="L66" s="209" t="str">
        <f t="shared" si="16"/>
        <v>ST</v>
      </c>
      <c r="M66" s="209" t="str">
        <f t="shared" si="16"/>
        <v>ST</v>
      </c>
      <c r="N66" s="209" t="str">
        <f t="shared" si="16"/>
        <v>ST</v>
      </c>
      <c r="O66" s="209" t="str">
        <f t="shared" si="16"/>
        <v>ST</v>
      </c>
      <c r="P66" s="209" t="str">
        <f t="shared" si="16"/>
        <v>ST</v>
      </c>
      <c r="Q66" s="209" t="str">
        <f t="shared" si="16"/>
        <v>ST</v>
      </c>
      <c r="R66" s="209" t="str">
        <f t="shared" si="16"/>
        <v>ST</v>
      </c>
      <c r="S66" s="209" t="str">
        <f t="shared" si="16"/>
        <v>ST</v>
      </c>
      <c r="T66" s="209" t="str">
        <f t="shared" si="16"/>
        <v>ST</v>
      </c>
      <c r="U66" s="209" t="str">
        <f t="shared" si="16"/>
        <v>ST</v>
      </c>
      <c r="V66" s="209" t="str">
        <f t="shared" si="16"/>
        <v>ST</v>
      </c>
      <c r="W66" s="209" t="str">
        <f t="shared" si="16"/>
        <v>ST</v>
      </c>
      <c r="X66" s="209" t="str">
        <f t="shared" si="16"/>
        <v>ST</v>
      </c>
      <c r="Y66" s="209" t="str">
        <f t="shared" si="16"/>
        <v>ST</v>
      </c>
      <c r="Z66" s="209" t="str">
        <f t="shared" si="16"/>
        <v>ST</v>
      </c>
      <c r="AA66" s="209" t="str">
        <f t="shared" si="16"/>
        <v>ST</v>
      </c>
      <c r="AB66" s="209" t="str">
        <f t="shared" si="16"/>
        <v>ST</v>
      </c>
      <c r="AC66" s="209" t="str">
        <f t="shared" si="16"/>
        <v>ST</v>
      </c>
      <c r="AD66" s="209" t="str">
        <f t="shared" si="16"/>
        <v>ST</v>
      </c>
      <c r="AE66" s="209" t="str">
        <f t="shared" si="16"/>
        <v>ST</v>
      </c>
      <c r="AF66" s="209" t="str">
        <f t="shared" si="16"/>
        <v>ST</v>
      </c>
      <c r="AG66" s="209" t="str">
        <f t="shared" si="16"/>
        <v>ST</v>
      </c>
      <c r="AH66" s="209" t="str">
        <f t="shared" si="16"/>
        <v>ST</v>
      </c>
      <c r="AI66" s="231" t="str">
        <f t="shared" si="16"/>
        <v>ST</v>
      </c>
      <c r="AJ66" s="209" t="str">
        <f t="shared" si="16"/>
        <v>ST</v>
      </c>
      <c r="AK66" s="209" t="str">
        <f t="shared" si="16"/>
        <v>ST</v>
      </c>
      <c r="AL66" s="209" t="str">
        <f t="shared" si="16"/>
        <v>ST</v>
      </c>
      <c r="AM66" s="209" t="str">
        <f t="shared" si="16"/>
        <v>ST</v>
      </c>
      <c r="AN66" s="209" t="str">
        <f t="shared" si="16"/>
        <v>ST</v>
      </c>
      <c r="AO66" s="209" t="str">
        <f t="shared" si="16"/>
        <v>ST</v>
      </c>
      <c r="AP66" s="248"/>
      <c r="AQ66" s="239"/>
      <c r="AR66" s="214">
        <f>COUNTIF(H66:AO66,"ST")</f>
        <v>34</v>
      </c>
      <c r="AS66" s="214">
        <f>COUNTIF(H66:AO66,"T")</f>
        <v>0</v>
      </c>
      <c r="AT66" s="214">
        <f>COUNTIF(H66:AO66,"S")</f>
        <v>0</v>
      </c>
      <c r="AU66" s="214">
        <f>COUNTIF(H66:AO66,"R")</f>
        <v>0</v>
      </c>
      <c r="AV66" s="214">
        <f>COUNTIF(H66:AO66,"TDI")</f>
        <v>0</v>
      </c>
      <c r="AW66" s="214">
        <f>COUNTIF(H66:AO66,"BUP")</f>
        <v>0</v>
      </c>
      <c r="AX66" s="214">
        <f>SUM(AR66:AW66)</f>
        <v>34</v>
      </c>
    </row>
    <row r="67" spans="2:50" s="186" customFormat="1" ht="24">
      <c r="B67" s="407" t="s">
        <v>245</v>
      </c>
      <c r="C67" s="411" t="s">
        <v>246</v>
      </c>
      <c r="D67" s="210">
        <f>+D61+1</f>
        <v>18</v>
      </c>
      <c r="E67" s="211" t="s">
        <v>247</v>
      </c>
      <c r="F67" s="205" t="s">
        <v>219</v>
      </c>
      <c r="G67" s="202" t="s">
        <v>9</v>
      </c>
      <c r="H67" s="207" t="s">
        <v>84</v>
      </c>
      <c r="I67" s="207" t="s">
        <v>84</v>
      </c>
      <c r="J67" s="207" t="s">
        <v>84</v>
      </c>
      <c r="K67" s="207" t="s">
        <v>84</v>
      </c>
      <c r="L67" s="207" t="s">
        <v>84</v>
      </c>
      <c r="M67" s="207" t="s">
        <v>84</v>
      </c>
      <c r="N67" s="207" t="s">
        <v>84</v>
      </c>
      <c r="O67" s="207" t="s">
        <v>84</v>
      </c>
      <c r="P67" s="207" t="s">
        <v>84</v>
      </c>
      <c r="Q67" s="207" t="s">
        <v>84</v>
      </c>
      <c r="R67" s="207" t="s">
        <v>84</v>
      </c>
      <c r="S67" s="207" t="s">
        <v>84</v>
      </c>
      <c r="T67" s="207" t="s">
        <v>84</v>
      </c>
      <c r="U67" s="207" t="s">
        <v>84</v>
      </c>
      <c r="V67" s="207" t="s">
        <v>84</v>
      </c>
      <c r="W67" s="207" t="s">
        <v>84</v>
      </c>
      <c r="X67" s="207" t="s">
        <v>84</v>
      </c>
      <c r="Y67" s="207" t="s">
        <v>84</v>
      </c>
      <c r="Z67" s="207" t="s">
        <v>84</v>
      </c>
      <c r="AA67" s="207" t="s">
        <v>84</v>
      </c>
      <c r="AB67" s="207" t="s">
        <v>84</v>
      </c>
      <c r="AC67" s="207" t="s">
        <v>84</v>
      </c>
      <c r="AD67" s="207" t="s">
        <v>84</v>
      </c>
      <c r="AE67" s="207" t="s">
        <v>84</v>
      </c>
      <c r="AF67" s="207" t="s">
        <v>84</v>
      </c>
      <c r="AG67" s="207" t="s">
        <v>84</v>
      </c>
      <c r="AH67" s="207" t="s">
        <v>84</v>
      </c>
      <c r="AI67" s="207" t="s">
        <v>84</v>
      </c>
      <c r="AJ67" s="207" t="s">
        <v>84</v>
      </c>
      <c r="AK67" s="207" t="s">
        <v>84</v>
      </c>
      <c r="AL67" s="207" t="s">
        <v>84</v>
      </c>
      <c r="AM67" s="207" t="s">
        <v>84</v>
      </c>
      <c r="AN67" s="207" t="s">
        <v>84</v>
      </c>
      <c r="AO67" s="244" t="s">
        <v>208</v>
      </c>
      <c r="AP67" s="248"/>
      <c r="AQ67" s="239"/>
      <c r="AR67" s="240"/>
      <c r="AS67" s="240"/>
      <c r="AT67" s="240"/>
      <c r="AU67" s="240"/>
      <c r="AV67" s="240"/>
      <c r="AW67" s="240"/>
      <c r="AX67" s="240"/>
    </row>
    <row r="68" spans="2:50" s="185" customFormat="1" ht="14.25">
      <c r="B68" s="407"/>
      <c r="C68" s="411"/>
      <c r="D68" s="203"/>
      <c r="E68" s="211"/>
      <c r="F68" s="205"/>
      <c r="G68" s="206" t="s">
        <v>5</v>
      </c>
      <c r="H68" s="212">
        <v>4</v>
      </c>
      <c r="I68" s="212">
        <v>4</v>
      </c>
      <c r="J68" s="212">
        <v>4</v>
      </c>
      <c r="K68" s="212">
        <v>4</v>
      </c>
      <c r="L68" s="212">
        <v>4</v>
      </c>
      <c r="M68" s="212">
        <v>4</v>
      </c>
      <c r="N68" s="212">
        <v>4</v>
      </c>
      <c r="O68" s="212">
        <v>4</v>
      </c>
      <c r="P68" s="212">
        <v>4</v>
      </c>
      <c r="Q68" s="212">
        <v>4</v>
      </c>
      <c r="R68" s="212">
        <v>4</v>
      </c>
      <c r="S68" s="212">
        <v>4</v>
      </c>
      <c r="T68" s="212">
        <v>4</v>
      </c>
      <c r="U68" s="212">
        <v>4</v>
      </c>
      <c r="V68" s="212">
        <v>4</v>
      </c>
      <c r="W68" s="212">
        <v>4</v>
      </c>
      <c r="X68" s="212">
        <v>4</v>
      </c>
      <c r="Y68" s="212">
        <v>4</v>
      </c>
      <c r="Z68" s="212">
        <v>4</v>
      </c>
      <c r="AA68" s="212">
        <v>4</v>
      </c>
      <c r="AB68" s="212">
        <v>4</v>
      </c>
      <c r="AC68" s="212">
        <v>4</v>
      </c>
      <c r="AD68" s="212">
        <v>4</v>
      </c>
      <c r="AE68" s="212">
        <v>4</v>
      </c>
      <c r="AF68" s="212">
        <v>4</v>
      </c>
      <c r="AG68" s="212">
        <v>4</v>
      </c>
      <c r="AH68" s="212">
        <v>4</v>
      </c>
      <c r="AI68" s="212">
        <v>4</v>
      </c>
      <c r="AJ68" s="212">
        <v>4</v>
      </c>
      <c r="AK68" s="212">
        <v>4</v>
      </c>
      <c r="AL68" s="212">
        <v>4</v>
      </c>
      <c r="AM68" s="212">
        <v>4</v>
      </c>
      <c r="AN68" s="212">
        <v>4</v>
      </c>
      <c r="AO68" s="241" t="s">
        <v>208</v>
      </c>
      <c r="AP68" s="246">
        <v>4</v>
      </c>
      <c r="AQ68" s="239"/>
      <c r="AR68" s="240"/>
      <c r="AS68" s="240"/>
      <c r="AT68" s="240"/>
      <c r="AU68" s="240"/>
      <c r="AV68" s="240"/>
      <c r="AW68" s="240"/>
      <c r="AX68" s="240"/>
    </row>
    <row r="69" spans="2:50" s="185" customFormat="1">
      <c r="B69" s="407"/>
      <c r="C69" s="411"/>
      <c r="D69" s="203"/>
      <c r="E69" s="211"/>
      <c r="F69" s="205"/>
      <c r="G69" s="206" t="s">
        <v>6</v>
      </c>
      <c r="H69" s="209" t="str">
        <f t="shared" ref="H69:AP69" si="17">IF(H68="TDI","TDI",IF(H68&gt;3,"ST",IF(H68&gt;2,"T",IF(H68&gt;1,"S",IF(H68&gt;=0,"R")))))</f>
        <v>ST</v>
      </c>
      <c r="I69" s="209" t="str">
        <f t="shared" si="17"/>
        <v>ST</v>
      </c>
      <c r="J69" s="209" t="str">
        <f t="shared" si="17"/>
        <v>ST</v>
      </c>
      <c r="K69" s="209" t="str">
        <f t="shared" si="17"/>
        <v>ST</v>
      </c>
      <c r="L69" s="209" t="str">
        <f t="shared" si="17"/>
        <v>ST</v>
      </c>
      <c r="M69" s="209" t="str">
        <f t="shared" si="17"/>
        <v>ST</v>
      </c>
      <c r="N69" s="209" t="str">
        <f t="shared" si="17"/>
        <v>ST</v>
      </c>
      <c r="O69" s="209" t="str">
        <f t="shared" si="17"/>
        <v>ST</v>
      </c>
      <c r="P69" s="209" t="str">
        <f t="shared" si="17"/>
        <v>ST</v>
      </c>
      <c r="Q69" s="209" t="str">
        <f t="shared" si="17"/>
        <v>ST</v>
      </c>
      <c r="R69" s="209" t="str">
        <f t="shared" si="17"/>
        <v>ST</v>
      </c>
      <c r="S69" s="209" t="str">
        <f t="shared" si="17"/>
        <v>ST</v>
      </c>
      <c r="T69" s="209" t="str">
        <f t="shared" si="17"/>
        <v>ST</v>
      </c>
      <c r="U69" s="209" t="str">
        <f t="shared" si="17"/>
        <v>ST</v>
      </c>
      <c r="V69" s="209" t="str">
        <f t="shared" si="17"/>
        <v>ST</v>
      </c>
      <c r="W69" s="209" t="str">
        <f t="shared" si="17"/>
        <v>ST</v>
      </c>
      <c r="X69" s="209" t="str">
        <f t="shared" si="17"/>
        <v>ST</v>
      </c>
      <c r="Y69" s="209" t="str">
        <f t="shared" si="17"/>
        <v>ST</v>
      </c>
      <c r="Z69" s="209" t="str">
        <f t="shared" si="17"/>
        <v>ST</v>
      </c>
      <c r="AA69" s="209" t="str">
        <f t="shared" si="17"/>
        <v>ST</v>
      </c>
      <c r="AB69" s="209" t="str">
        <f t="shared" si="17"/>
        <v>ST</v>
      </c>
      <c r="AC69" s="209" t="str">
        <f t="shared" si="17"/>
        <v>ST</v>
      </c>
      <c r="AD69" s="209" t="str">
        <f t="shared" si="17"/>
        <v>ST</v>
      </c>
      <c r="AE69" s="209" t="str">
        <f t="shared" si="17"/>
        <v>ST</v>
      </c>
      <c r="AF69" s="209" t="str">
        <f t="shared" si="17"/>
        <v>ST</v>
      </c>
      <c r="AG69" s="209" t="str">
        <f t="shared" si="17"/>
        <v>ST</v>
      </c>
      <c r="AH69" s="209" t="str">
        <f t="shared" si="17"/>
        <v>ST</v>
      </c>
      <c r="AI69" s="231" t="str">
        <f t="shared" si="17"/>
        <v>ST</v>
      </c>
      <c r="AJ69" s="209" t="str">
        <f t="shared" si="17"/>
        <v>ST</v>
      </c>
      <c r="AK69" s="209" t="str">
        <f t="shared" si="17"/>
        <v>ST</v>
      </c>
      <c r="AL69" s="209" t="str">
        <f t="shared" si="17"/>
        <v>ST</v>
      </c>
      <c r="AM69" s="209" t="str">
        <f t="shared" si="17"/>
        <v>ST</v>
      </c>
      <c r="AN69" s="209" t="str">
        <f t="shared" si="17"/>
        <v>ST</v>
      </c>
      <c r="AO69" s="209" t="str">
        <f t="shared" si="17"/>
        <v>ST</v>
      </c>
      <c r="AP69" s="247" t="str">
        <f t="shared" si="17"/>
        <v>ST</v>
      </c>
      <c r="AQ69" s="239"/>
      <c r="AR69" s="214">
        <f>COUNTIF(H69:AO69,"ST")</f>
        <v>34</v>
      </c>
      <c r="AS69" s="214">
        <f>COUNTIF(H69:AO69,"T")</f>
        <v>0</v>
      </c>
      <c r="AT69" s="214">
        <f>COUNTIF(H69:AO69,"S")</f>
        <v>0</v>
      </c>
      <c r="AU69" s="214">
        <f>COUNTIF(H69:AO69,"R")</f>
        <v>0</v>
      </c>
      <c r="AV69" s="214">
        <f>COUNTIF(H69:AO69,"TDI")</f>
        <v>0</v>
      </c>
      <c r="AW69" s="214">
        <f>COUNTIF(H69:AO69,"BUP")</f>
        <v>0</v>
      </c>
      <c r="AX69" s="214">
        <f>SUM(AR69:AW69)</f>
        <v>34</v>
      </c>
    </row>
    <row r="70" spans="2:50" s="185" customFormat="1" ht="24">
      <c r="B70" s="407"/>
      <c r="C70" s="411"/>
      <c r="D70" s="203">
        <v>19</v>
      </c>
      <c r="E70" s="204" t="s">
        <v>248</v>
      </c>
      <c r="F70" s="205" t="s">
        <v>249</v>
      </c>
      <c r="G70" s="206" t="s">
        <v>9</v>
      </c>
      <c r="H70" s="207">
        <v>0</v>
      </c>
      <c r="I70" s="207">
        <v>0</v>
      </c>
      <c r="J70" s="207">
        <v>0</v>
      </c>
      <c r="K70" s="207">
        <v>0</v>
      </c>
      <c r="L70" s="207">
        <v>0</v>
      </c>
      <c r="M70" s="207">
        <v>0</v>
      </c>
      <c r="N70" s="207">
        <v>0</v>
      </c>
      <c r="O70" s="207">
        <v>0</v>
      </c>
      <c r="P70" s="207">
        <v>0</v>
      </c>
      <c r="Q70" s="207">
        <v>0</v>
      </c>
      <c r="R70" s="207">
        <v>0</v>
      </c>
      <c r="S70" s="207">
        <v>0</v>
      </c>
      <c r="T70" s="207">
        <v>0</v>
      </c>
      <c r="U70" s="207">
        <v>0</v>
      </c>
      <c r="V70" s="207">
        <v>0</v>
      </c>
      <c r="W70" s="207">
        <v>0</v>
      </c>
      <c r="X70" s="207">
        <v>0</v>
      </c>
      <c r="Y70" s="207">
        <v>0</v>
      </c>
      <c r="Z70" s="207">
        <v>0</v>
      </c>
      <c r="AA70" s="207">
        <v>0</v>
      </c>
      <c r="AB70" s="207">
        <v>0</v>
      </c>
      <c r="AC70" s="207">
        <v>0</v>
      </c>
      <c r="AD70" s="207">
        <v>0</v>
      </c>
      <c r="AE70" s="207">
        <v>0</v>
      </c>
      <c r="AF70" s="207">
        <v>0</v>
      </c>
      <c r="AG70" s="207">
        <v>0</v>
      </c>
      <c r="AH70" s="207">
        <v>0</v>
      </c>
      <c r="AI70" s="207">
        <v>0</v>
      </c>
      <c r="AJ70" s="207">
        <v>0</v>
      </c>
      <c r="AK70" s="207">
        <v>0</v>
      </c>
      <c r="AL70" s="207">
        <v>0</v>
      </c>
      <c r="AM70" s="207">
        <v>0</v>
      </c>
      <c r="AN70" s="207">
        <v>0</v>
      </c>
      <c r="AO70" s="244" t="s">
        <v>208</v>
      </c>
      <c r="AP70" s="248"/>
      <c r="AQ70" s="239"/>
      <c r="AR70" s="240"/>
      <c r="AS70" s="240"/>
      <c r="AT70" s="240"/>
      <c r="AU70" s="240"/>
      <c r="AV70" s="240"/>
      <c r="AW70" s="240"/>
      <c r="AX70" s="240"/>
    </row>
    <row r="71" spans="2:50" s="185" customFormat="1" ht="15">
      <c r="B71" s="407"/>
      <c r="C71" s="411"/>
      <c r="D71" s="203"/>
      <c r="E71" s="204"/>
      <c r="F71" s="205"/>
      <c r="G71" s="206" t="s">
        <v>5</v>
      </c>
      <c r="H71" s="208">
        <v>4</v>
      </c>
      <c r="I71" s="208">
        <v>4</v>
      </c>
      <c r="J71" s="208">
        <v>4</v>
      </c>
      <c r="K71" s="208">
        <v>4</v>
      </c>
      <c r="L71" s="208">
        <v>4</v>
      </c>
      <c r="M71" s="208">
        <v>4</v>
      </c>
      <c r="N71" s="208">
        <v>4</v>
      </c>
      <c r="O71" s="208">
        <v>4</v>
      </c>
      <c r="P71" s="208">
        <v>4</v>
      </c>
      <c r="Q71" s="208">
        <v>4</v>
      </c>
      <c r="R71" s="208">
        <v>4</v>
      </c>
      <c r="S71" s="208">
        <v>4</v>
      </c>
      <c r="T71" s="208">
        <v>4</v>
      </c>
      <c r="U71" s="208">
        <v>4</v>
      </c>
      <c r="V71" s="208">
        <v>4</v>
      </c>
      <c r="W71" s="208">
        <v>4</v>
      </c>
      <c r="X71" s="208">
        <v>4</v>
      </c>
      <c r="Y71" s="208">
        <v>4</v>
      </c>
      <c r="Z71" s="208">
        <v>4</v>
      </c>
      <c r="AA71" s="208">
        <v>4</v>
      </c>
      <c r="AB71" s="208">
        <v>4</v>
      </c>
      <c r="AC71" s="208">
        <v>4</v>
      </c>
      <c r="AD71" s="208">
        <v>4</v>
      </c>
      <c r="AE71" s="208">
        <v>4</v>
      </c>
      <c r="AF71" s="208">
        <v>4</v>
      </c>
      <c r="AG71" s="208">
        <v>4</v>
      </c>
      <c r="AH71" s="208">
        <v>4</v>
      </c>
      <c r="AI71" s="208">
        <v>4</v>
      </c>
      <c r="AJ71" s="208">
        <v>4</v>
      </c>
      <c r="AK71" s="208">
        <v>4</v>
      </c>
      <c r="AL71" s="208">
        <v>4</v>
      </c>
      <c r="AM71" s="208">
        <v>4</v>
      </c>
      <c r="AN71" s="208">
        <v>4</v>
      </c>
      <c r="AO71" s="241" t="s">
        <v>208</v>
      </c>
      <c r="AP71" s="249"/>
      <c r="AQ71" s="239"/>
      <c r="AR71" s="240"/>
      <c r="AS71" s="240"/>
      <c r="AT71" s="240"/>
      <c r="AU71" s="240"/>
      <c r="AV71" s="240"/>
      <c r="AW71" s="240"/>
      <c r="AX71" s="240"/>
    </row>
    <row r="72" spans="2:50" s="185" customFormat="1">
      <c r="B72" s="407"/>
      <c r="C72" s="411"/>
      <c r="D72" s="203"/>
      <c r="E72" s="204"/>
      <c r="F72" s="205"/>
      <c r="G72" s="206" t="s">
        <v>6</v>
      </c>
      <c r="H72" s="209" t="str">
        <f t="shared" ref="H72:AO72" si="18">IF(H71="TDI","TDI",IF(H71&gt;3,"ST",IF(H71&gt;2,"T",IF(H71&gt;1,"S",IF(H71&gt;=0,"R")))))</f>
        <v>ST</v>
      </c>
      <c r="I72" s="209" t="str">
        <f t="shared" si="18"/>
        <v>ST</v>
      </c>
      <c r="J72" s="209" t="str">
        <f t="shared" si="18"/>
        <v>ST</v>
      </c>
      <c r="K72" s="209" t="str">
        <f t="shared" si="18"/>
        <v>ST</v>
      </c>
      <c r="L72" s="209" t="str">
        <f t="shared" si="18"/>
        <v>ST</v>
      </c>
      <c r="M72" s="209" t="str">
        <f t="shared" si="18"/>
        <v>ST</v>
      </c>
      <c r="N72" s="209" t="str">
        <f t="shared" si="18"/>
        <v>ST</v>
      </c>
      <c r="O72" s="209" t="str">
        <f t="shared" si="18"/>
        <v>ST</v>
      </c>
      <c r="P72" s="209" t="str">
        <f t="shared" si="18"/>
        <v>ST</v>
      </c>
      <c r="Q72" s="209" t="str">
        <f t="shared" si="18"/>
        <v>ST</v>
      </c>
      <c r="R72" s="209" t="str">
        <f t="shared" si="18"/>
        <v>ST</v>
      </c>
      <c r="S72" s="209" t="str">
        <f t="shared" si="18"/>
        <v>ST</v>
      </c>
      <c r="T72" s="209" t="str">
        <f t="shared" si="18"/>
        <v>ST</v>
      </c>
      <c r="U72" s="209" t="str">
        <f t="shared" si="18"/>
        <v>ST</v>
      </c>
      <c r="V72" s="209" t="str">
        <f t="shared" si="18"/>
        <v>ST</v>
      </c>
      <c r="W72" s="209" t="str">
        <f t="shared" si="18"/>
        <v>ST</v>
      </c>
      <c r="X72" s="209" t="str">
        <f t="shared" si="18"/>
        <v>ST</v>
      </c>
      <c r="Y72" s="209" t="str">
        <f t="shared" si="18"/>
        <v>ST</v>
      </c>
      <c r="Z72" s="209" t="str">
        <f t="shared" si="18"/>
        <v>ST</v>
      </c>
      <c r="AA72" s="209" t="str">
        <f t="shared" si="18"/>
        <v>ST</v>
      </c>
      <c r="AB72" s="209" t="str">
        <f t="shared" si="18"/>
        <v>ST</v>
      </c>
      <c r="AC72" s="209" t="str">
        <f t="shared" si="18"/>
        <v>ST</v>
      </c>
      <c r="AD72" s="209" t="str">
        <f t="shared" si="18"/>
        <v>ST</v>
      </c>
      <c r="AE72" s="209" t="str">
        <f t="shared" si="18"/>
        <v>ST</v>
      </c>
      <c r="AF72" s="209" t="str">
        <f t="shared" si="18"/>
        <v>ST</v>
      </c>
      <c r="AG72" s="209" t="str">
        <f t="shared" si="18"/>
        <v>ST</v>
      </c>
      <c r="AH72" s="209" t="str">
        <f t="shared" si="18"/>
        <v>ST</v>
      </c>
      <c r="AI72" s="209" t="str">
        <f t="shared" si="18"/>
        <v>ST</v>
      </c>
      <c r="AJ72" s="209" t="str">
        <f t="shared" si="18"/>
        <v>ST</v>
      </c>
      <c r="AK72" s="209" t="str">
        <f t="shared" si="18"/>
        <v>ST</v>
      </c>
      <c r="AL72" s="209" t="str">
        <f t="shared" si="18"/>
        <v>ST</v>
      </c>
      <c r="AM72" s="209" t="str">
        <f t="shared" si="18"/>
        <v>ST</v>
      </c>
      <c r="AN72" s="209" t="str">
        <f t="shared" si="18"/>
        <v>ST</v>
      </c>
      <c r="AO72" s="209" t="str">
        <f t="shared" si="18"/>
        <v>ST</v>
      </c>
      <c r="AP72" s="248"/>
      <c r="AQ72" s="239"/>
      <c r="AR72" s="214">
        <f>COUNTIF(H72:AO72,"ST")</f>
        <v>34</v>
      </c>
      <c r="AS72" s="214">
        <f>COUNTIF(H72:AO72,"T")</f>
        <v>0</v>
      </c>
      <c r="AT72" s="214">
        <f>COUNTIF(H72:AO72,"S")</f>
        <v>0</v>
      </c>
      <c r="AU72" s="214">
        <f>COUNTIF(H72:AO72,"R")</f>
        <v>0</v>
      </c>
      <c r="AV72" s="214">
        <f>COUNTIF(H72:AO72,"TDI")</f>
        <v>0</v>
      </c>
      <c r="AW72" s="214">
        <f>COUNTIF(H72:AO72,"BUP")</f>
        <v>0</v>
      </c>
      <c r="AX72" s="214">
        <f>SUM(AR72:AW72)</f>
        <v>34</v>
      </c>
    </row>
    <row r="73" spans="2:50" s="186" customFormat="1" ht="24" customHeight="1">
      <c r="B73" s="408" t="s">
        <v>250</v>
      </c>
      <c r="C73" s="408" t="s">
        <v>251</v>
      </c>
      <c r="D73" s="210">
        <v>20</v>
      </c>
      <c r="E73" s="211" t="s">
        <v>252</v>
      </c>
      <c r="F73" s="205" t="s">
        <v>253</v>
      </c>
      <c r="G73" s="202" t="s">
        <v>9</v>
      </c>
      <c r="H73" s="207">
        <v>2</v>
      </c>
      <c r="I73" s="207">
        <v>3</v>
      </c>
      <c r="J73" s="207">
        <v>4</v>
      </c>
      <c r="K73" s="207">
        <v>2</v>
      </c>
      <c r="L73" s="207">
        <v>1</v>
      </c>
      <c r="M73" s="207">
        <v>1</v>
      </c>
      <c r="N73" s="207">
        <v>2</v>
      </c>
      <c r="O73" s="207">
        <v>2</v>
      </c>
      <c r="P73" s="207">
        <v>3</v>
      </c>
      <c r="Q73" s="207">
        <v>1</v>
      </c>
      <c r="R73" s="207">
        <v>3</v>
      </c>
      <c r="S73" s="207">
        <v>2</v>
      </c>
      <c r="T73" s="207">
        <v>2</v>
      </c>
      <c r="U73" s="207">
        <v>4</v>
      </c>
      <c r="V73" s="207">
        <v>4</v>
      </c>
      <c r="W73" s="207">
        <v>3</v>
      </c>
      <c r="X73" s="207">
        <v>3</v>
      </c>
      <c r="Y73" s="207">
        <v>5</v>
      </c>
      <c r="Z73" s="207">
        <v>2</v>
      </c>
      <c r="AA73" s="207">
        <v>5</v>
      </c>
      <c r="AB73" s="207">
        <v>3</v>
      </c>
      <c r="AC73" s="207">
        <v>3</v>
      </c>
      <c r="AD73" s="207">
        <v>3</v>
      </c>
      <c r="AE73" s="207">
        <v>5</v>
      </c>
      <c r="AF73" s="207">
        <v>3</v>
      </c>
      <c r="AG73" s="207">
        <v>3</v>
      </c>
      <c r="AH73" s="207">
        <v>3</v>
      </c>
      <c r="AI73" s="207">
        <v>3</v>
      </c>
      <c r="AJ73" s="207">
        <v>1</v>
      </c>
      <c r="AK73" s="207">
        <v>2</v>
      </c>
      <c r="AL73" s="207">
        <v>3</v>
      </c>
      <c r="AM73" s="207">
        <v>1</v>
      </c>
      <c r="AN73" s="207">
        <v>1</v>
      </c>
      <c r="AO73" s="244" t="s">
        <v>208</v>
      </c>
      <c r="AP73" s="248"/>
      <c r="AQ73" s="239"/>
      <c r="AR73" s="240"/>
      <c r="AS73" s="240"/>
      <c r="AT73" s="240"/>
      <c r="AU73" s="240"/>
      <c r="AV73" s="240"/>
      <c r="AW73" s="240"/>
      <c r="AX73" s="240"/>
    </row>
    <row r="74" spans="2:50" s="185" customFormat="1" ht="24">
      <c r="B74" s="409"/>
      <c r="C74" s="409"/>
      <c r="D74" s="408"/>
      <c r="E74" s="253" t="s">
        <v>254</v>
      </c>
      <c r="F74" s="205" t="s">
        <v>228</v>
      </c>
      <c r="G74" s="20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22"/>
      <c r="Z74" s="222"/>
      <c r="AA74" s="222"/>
      <c r="AB74" s="222"/>
      <c r="AC74" s="222"/>
      <c r="AD74" s="222"/>
      <c r="AE74" s="222"/>
      <c r="AF74" s="222"/>
      <c r="AG74" s="222"/>
      <c r="AH74" s="222"/>
      <c r="AI74" s="232"/>
      <c r="AJ74" s="222"/>
      <c r="AK74" s="222"/>
      <c r="AL74" s="222"/>
      <c r="AM74" s="222"/>
      <c r="AN74" s="222"/>
      <c r="AO74" s="222"/>
      <c r="AP74" s="248"/>
      <c r="AQ74" s="239"/>
      <c r="AR74" s="240"/>
      <c r="AS74" s="240"/>
      <c r="AT74" s="240"/>
      <c r="AU74" s="240"/>
      <c r="AV74" s="240"/>
      <c r="AW74" s="240"/>
      <c r="AX74" s="240"/>
    </row>
    <row r="75" spans="2:50" s="185" customFormat="1" ht="24">
      <c r="B75" s="409"/>
      <c r="C75" s="409"/>
      <c r="D75" s="409"/>
      <c r="E75" s="253" t="s">
        <v>255</v>
      </c>
      <c r="F75" s="205" t="s">
        <v>228</v>
      </c>
      <c r="G75" s="202"/>
      <c r="H75" s="223"/>
      <c r="I75" s="224"/>
      <c r="J75" s="223"/>
      <c r="K75" s="224"/>
      <c r="L75" s="225"/>
      <c r="M75" s="223"/>
      <c r="N75" s="223"/>
      <c r="O75" s="223"/>
      <c r="P75" s="223"/>
      <c r="Q75" s="225"/>
      <c r="R75" s="223"/>
      <c r="S75" s="223"/>
      <c r="T75" s="224"/>
      <c r="U75" s="223"/>
      <c r="V75" s="223"/>
      <c r="W75" s="223"/>
      <c r="X75" s="223"/>
      <c r="Y75" s="223"/>
      <c r="Z75" s="226"/>
      <c r="AA75" s="224"/>
      <c r="AB75" s="225"/>
      <c r="AC75" s="223"/>
      <c r="AD75" s="223"/>
      <c r="AE75" s="223"/>
      <c r="AF75" s="223"/>
      <c r="AG75" s="224"/>
      <c r="AH75" s="224"/>
      <c r="AI75" s="233"/>
      <c r="AJ75" s="223"/>
      <c r="AK75" s="223"/>
      <c r="AL75" s="223"/>
      <c r="AM75" s="225"/>
      <c r="AN75" s="223"/>
      <c r="AO75" s="223"/>
      <c r="AP75" s="248"/>
      <c r="AQ75" s="239"/>
      <c r="AR75" s="240"/>
      <c r="AS75" s="240"/>
      <c r="AT75" s="240"/>
      <c r="AU75" s="240"/>
      <c r="AV75" s="240"/>
      <c r="AW75" s="240"/>
      <c r="AX75" s="240"/>
    </row>
    <row r="76" spans="2:50" s="185" customFormat="1" ht="24">
      <c r="B76" s="409"/>
      <c r="C76" s="409"/>
      <c r="D76" s="409"/>
      <c r="E76" s="253" t="s">
        <v>256</v>
      </c>
      <c r="F76" s="205" t="s">
        <v>228</v>
      </c>
      <c r="G76" s="202"/>
      <c r="H76" s="223"/>
      <c r="I76" s="224"/>
      <c r="J76" s="223"/>
      <c r="K76" s="224"/>
      <c r="L76" s="225"/>
      <c r="M76" s="223"/>
      <c r="N76" s="223"/>
      <c r="O76" s="223"/>
      <c r="P76" s="223"/>
      <c r="Q76" s="225"/>
      <c r="R76" s="223"/>
      <c r="S76" s="223"/>
      <c r="T76" s="224"/>
      <c r="U76" s="223"/>
      <c r="V76" s="223"/>
      <c r="W76" s="223"/>
      <c r="X76" s="223"/>
      <c r="Y76" s="223"/>
      <c r="Z76" s="226"/>
      <c r="AA76" s="224"/>
      <c r="AB76" s="225"/>
      <c r="AC76" s="223"/>
      <c r="AD76" s="223"/>
      <c r="AE76" s="223"/>
      <c r="AF76" s="223"/>
      <c r="AG76" s="224"/>
      <c r="AH76" s="224"/>
      <c r="AI76" s="233"/>
      <c r="AJ76" s="223"/>
      <c r="AK76" s="223"/>
      <c r="AL76" s="223"/>
      <c r="AM76" s="225"/>
      <c r="AN76" s="223"/>
      <c r="AO76" s="223"/>
      <c r="AP76" s="248"/>
      <c r="AQ76" s="239"/>
      <c r="AR76" s="240"/>
      <c r="AS76" s="240"/>
      <c r="AT76" s="240"/>
      <c r="AU76" s="240"/>
      <c r="AV76" s="240"/>
      <c r="AW76" s="240"/>
      <c r="AX76" s="240"/>
    </row>
    <row r="77" spans="2:50" s="185" customFormat="1" ht="24">
      <c r="B77" s="409"/>
      <c r="C77" s="409"/>
      <c r="D77" s="408"/>
      <c r="E77" s="253" t="s">
        <v>257</v>
      </c>
      <c r="F77" s="205" t="s">
        <v>228</v>
      </c>
      <c r="G77" s="202"/>
      <c r="H77" s="223"/>
      <c r="I77" s="224"/>
      <c r="J77" s="223"/>
      <c r="K77" s="224"/>
      <c r="L77" s="225"/>
      <c r="M77" s="223"/>
      <c r="N77" s="223"/>
      <c r="O77" s="223"/>
      <c r="P77" s="223"/>
      <c r="Q77" s="225"/>
      <c r="R77" s="223"/>
      <c r="S77" s="223"/>
      <c r="T77" s="224"/>
      <c r="U77" s="223"/>
      <c r="V77" s="223"/>
      <c r="W77" s="223"/>
      <c r="X77" s="223"/>
      <c r="Y77" s="223"/>
      <c r="Z77" s="226"/>
      <c r="AA77" s="224"/>
      <c r="AB77" s="225"/>
      <c r="AC77" s="223"/>
      <c r="AD77" s="223"/>
      <c r="AE77" s="223"/>
      <c r="AF77" s="223"/>
      <c r="AG77" s="224"/>
      <c r="AH77" s="224"/>
      <c r="AI77" s="233"/>
      <c r="AJ77" s="223"/>
      <c r="AK77" s="223"/>
      <c r="AL77" s="223"/>
      <c r="AM77" s="225"/>
      <c r="AN77" s="223"/>
      <c r="AO77" s="223"/>
      <c r="AP77" s="248"/>
      <c r="AQ77" s="239"/>
      <c r="AR77" s="240"/>
      <c r="AS77" s="240"/>
      <c r="AT77" s="240"/>
      <c r="AU77" s="240"/>
      <c r="AV77" s="240"/>
      <c r="AW77" s="240"/>
      <c r="AX77" s="240"/>
    </row>
    <row r="78" spans="2:50" s="185" customFormat="1" ht="24">
      <c r="B78" s="409"/>
      <c r="C78" s="409"/>
      <c r="D78" s="410"/>
      <c r="E78" s="253" t="s">
        <v>258</v>
      </c>
      <c r="F78" s="205" t="s">
        <v>228</v>
      </c>
      <c r="H78" s="223"/>
      <c r="I78" s="224"/>
      <c r="J78" s="223"/>
      <c r="K78" s="224"/>
      <c r="L78" s="225"/>
      <c r="M78" s="223"/>
      <c r="N78" s="223"/>
      <c r="O78" s="223"/>
      <c r="P78" s="223"/>
      <c r="Q78" s="225"/>
      <c r="R78" s="223"/>
      <c r="S78" s="223"/>
      <c r="T78" s="224"/>
      <c r="U78" s="223"/>
      <c r="V78" s="223"/>
      <c r="W78" s="223"/>
      <c r="X78" s="223"/>
      <c r="Y78" s="223"/>
      <c r="Z78" s="226"/>
      <c r="AA78" s="224"/>
      <c r="AB78" s="225"/>
      <c r="AC78" s="223"/>
      <c r="AD78" s="223"/>
      <c r="AE78" s="223"/>
      <c r="AF78" s="223"/>
      <c r="AG78" s="224"/>
      <c r="AH78" s="224"/>
      <c r="AI78" s="233"/>
      <c r="AJ78" s="223"/>
      <c r="AK78" s="223"/>
      <c r="AL78" s="223"/>
      <c r="AM78" s="225"/>
      <c r="AN78" s="223"/>
      <c r="AO78" s="223"/>
      <c r="AP78" s="248"/>
      <c r="AQ78" s="239"/>
      <c r="AR78" s="240"/>
      <c r="AS78" s="240"/>
      <c r="AT78" s="240"/>
      <c r="AU78" s="240"/>
      <c r="AV78" s="240"/>
      <c r="AW78" s="240"/>
      <c r="AX78" s="240"/>
    </row>
    <row r="79" spans="2:50" s="185" customFormat="1" ht="16.5">
      <c r="B79" s="409"/>
      <c r="C79" s="409"/>
      <c r="D79" s="203"/>
      <c r="E79" s="254"/>
      <c r="F79" s="205"/>
      <c r="G79" s="206" t="s">
        <v>5</v>
      </c>
      <c r="H79" s="255">
        <v>2</v>
      </c>
      <c r="I79" s="255">
        <v>3</v>
      </c>
      <c r="J79" s="255">
        <v>4</v>
      </c>
      <c r="K79" s="255">
        <v>2</v>
      </c>
      <c r="L79" s="255">
        <v>1</v>
      </c>
      <c r="M79" s="255">
        <v>1</v>
      </c>
      <c r="N79" s="255">
        <v>2</v>
      </c>
      <c r="O79" s="255">
        <v>2</v>
      </c>
      <c r="P79" s="255">
        <v>3</v>
      </c>
      <c r="Q79" s="255">
        <v>1</v>
      </c>
      <c r="R79" s="255">
        <v>3</v>
      </c>
      <c r="S79" s="255">
        <v>2</v>
      </c>
      <c r="T79" s="255">
        <v>2</v>
      </c>
      <c r="U79" s="255">
        <v>4</v>
      </c>
      <c r="V79" s="255">
        <v>4</v>
      </c>
      <c r="W79" s="255">
        <v>3</v>
      </c>
      <c r="X79" s="255">
        <v>3</v>
      </c>
      <c r="Y79" s="255">
        <v>4</v>
      </c>
      <c r="Z79" s="255">
        <v>2</v>
      </c>
      <c r="AA79" s="255">
        <v>4</v>
      </c>
      <c r="AB79" s="255">
        <v>3</v>
      </c>
      <c r="AC79" s="255">
        <v>3</v>
      </c>
      <c r="AD79" s="255">
        <v>3</v>
      </c>
      <c r="AE79" s="255">
        <v>4</v>
      </c>
      <c r="AF79" s="255">
        <v>3</v>
      </c>
      <c r="AG79" s="255">
        <v>3</v>
      </c>
      <c r="AH79" s="255">
        <v>3</v>
      </c>
      <c r="AI79" s="255">
        <v>3</v>
      </c>
      <c r="AJ79" s="255">
        <v>1</v>
      </c>
      <c r="AK79" s="255">
        <v>2</v>
      </c>
      <c r="AL79" s="255">
        <v>3</v>
      </c>
      <c r="AM79" s="255">
        <v>1</v>
      </c>
      <c r="AN79" s="255">
        <v>1</v>
      </c>
      <c r="AO79" s="268" t="s">
        <v>208</v>
      </c>
      <c r="AP79" s="246">
        <v>3.1030303030302999</v>
      </c>
      <c r="AQ79" s="239"/>
      <c r="AR79" s="240"/>
      <c r="AS79" s="240"/>
      <c r="AT79" s="240"/>
      <c r="AU79" s="240"/>
      <c r="AV79" s="240"/>
      <c r="AW79" s="240"/>
      <c r="AX79" s="240"/>
    </row>
    <row r="80" spans="2:50" s="185" customFormat="1">
      <c r="B80" s="409"/>
      <c r="C80" s="409"/>
      <c r="D80" s="203"/>
      <c r="E80" s="254"/>
      <c r="F80" s="205"/>
      <c r="G80" s="206" t="s">
        <v>6</v>
      </c>
      <c r="H80" s="209" t="str">
        <f t="shared" ref="H80:AP80" si="19">IF(H79="TDI","TDI",IF(H79&gt;3,"ST",IF(H79&gt;2,"T",IF(H79&gt;1,"S",IF(H79&gt;=0,"R")))))</f>
        <v>S</v>
      </c>
      <c r="I80" s="209" t="str">
        <f t="shared" si="19"/>
        <v>T</v>
      </c>
      <c r="J80" s="209" t="str">
        <f t="shared" si="19"/>
        <v>ST</v>
      </c>
      <c r="K80" s="209" t="str">
        <f t="shared" si="19"/>
        <v>S</v>
      </c>
      <c r="L80" s="209" t="str">
        <f t="shared" si="19"/>
        <v>R</v>
      </c>
      <c r="M80" s="209" t="str">
        <f t="shared" si="19"/>
        <v>R</v>
      </c>
      <c r="N80" s="209" t="str">
        <f t="shared" si="19"/>
        <v>S</v>
      </c>
      <c r="O80" s="209" t="str">
        <f t="shared" si="19"/>
        <v>S</v>
      </c>
      <c r="P80" s="209" t="str">
        <f t="shared" si="19"/>
        <v>T</v>
      </c>
      <c r="Q80" s="209" t="str">
        <f t="shared" si="19"/>
        <v>R</v>
      </c>
      <c r="R80" s="209" t="str">
        <f t="shared" si="19"/>
        <v>T</v>
      </c>
      <c r="S80" s="209" t="str">
        <f t="shared" si="19"/>
        <v>S</v>
      </c>
      <c r="T80" s="209" t="str">
        <f t="shared" si="19"/>
        <v>S</v>
      </c>
      <c r="U80" s="209" t="str">
        <f t="shared" si="19"/>
        <v>ST</v>
      </c>
      <c r="V80" s="209" t="str">
        <f t="shared" si="19"/>
        <v>ST</v>
      </c>
      <c r="W80" s="209" t="str">
        <f t="shared" si="19"/>
        <v>T</v>
      </c>
      <c r="X80" s="209" t="str">
        <f t="shared" si="19"/>
        <v>T</v>
      </c>
      <c r="Y80" s="209" t="str">
        <f t="shared" si="19"/>
        <v>ST</v>
      </c>
      <c r="Z80" s="209" t="str">
        <f t="shared" si="19"/>
        <v>S</v>
      </c>
      <c r="AA80" s="209" t="str">
        <f t="shared" si="19"/>
        <v>ST</v>
      </c>
      <c r="AB80" s="209" t="str">
        <f t="shared" si="19"/>
        <v>T</v>
      </c>
      <c r="AC80" s="209" t="str">
        <f t="shared" si="19"/>
        <v>T</v>
      </c>
      <c r="AD80" s="209" t="str">
        <f t="shared" si="19"/>
        <v>T</v>
      </c>
      <c r="AE80" s="209" t="str">
        <f t="shared" si="19"/>
        <v>ST</v>
      </c>
      <c r="AF80" s="209" t="str">
        <f t="shared" si="19"/>
        <v>T</v>
      </c>
      <c r="AG80" s="209" t="str">
        <f t="shared" si="19"/>
        <v>T</v>
      </c>
      <c r="AH80" s="209" t="str">
        <f t="shared" si="19"/>
        <v>T</v>
      </c>
      <c r="AI80" s="231" t="str">
        <f t="shared" si="19"/>
        <v>T</v>
      </c>
      <c r="AJ80" s="209" t="str">
        <f t="shared" si="19"/>
        <v>R</v>
      </c>
      <c r="AK80" s="209" t="str">
        <f t="shared" si="19"/>
        <v>S</v>
      </c>
      <c r="AL80" s="209" t="str">
        <f t="shared" si="19"/>
        <v>T</v>
      </c>
      <c r="AM80" s="209" t="str">
        <f t="shared" si="19"/>
        <v>R</v>
      </c>
      <c r="AN80" s="209" t="str">
        <f t="shared" si="19"/>
        <v>R</v>
      </c>
      <c r="AO80" s="209" t="str">
        <f t="shared" si="19"/>
        <v>ST</v>
      </c>
      <c r="AP80" s="247" t="str">
        <f t="shared" si="19"/>
        <v>ST</v>
      </c>
      <c r="AQ80" s="239"/>
      <c r="AR80" s="214">
        <f>COUNTIF(H80:AO80,"ST")</f>
        <v>7</v>
      </c>
      <c r="AS80" s="214">
        <f>COUNTIF(H80:AO80,"T")</f>
        <v>13</v>
      </c>
      <c r="AT80" s="214">
        <f>COUNTIF(H80:AO80,"S")</f>
        <v>8</v>
      </c>
      <c r="AU80" s="214">
        <f>COUNTIF(H80:AO80,"R")</f>
        <v>6</v>
      </c>
      <c r="AV80" s="214">
        <f>COUNTIF(H80:AO80,"TDI")</f>
        <v>0</v>
      </c>
      <c r="AW80" s="214">
        <f>COUNTIF(H80:AO80,"BUP")</f>
        <v>0</v>
      </c>
      <c r="AX80" s="214">
        <f>SUM(AR80:AW80)</f>
        <v>34</v>
      </c>
    </row>
    <row r="81" spans="2:54" s="185" customFormat="1" ht="24">
      <c r="B81" s="409"/>
      <c r="C81" s="409"/>
      <c r="D81" s="203">
        <v>21</v>
      </c>
      <c r="E81" s="256" t="s">
        <v>259</v>
      </c>
      <c r="F81" s="205" t="s">
        <v>219</v>
      </c>
      <c r="G81" s="206" t="s">
        <v>9</v>
      </c>
      <c r="H81" s="207" t="s">
        <v>95</v>
      </c>
      <c r="I81" s="207" t="s">
        <v>95</v>
      </c>
      <c r="J81" s="207" t="s">
        <v>95</v>
      </c>
      <c r="K81" s="207" t="s">
        <v>95</v>
      </c>
      <c r="L81" s="207" t="s">
        <v>95</v>
      </c>
      <c r="M81" s="207" t="s">
        <v>95</v>
      </c>
      <c r="N81" s="207" t="s">
        <v>95</v>
      </c>
      <c r="O81" s="207" t="s">
        <v>95</v>
      </c>
      <c r="P81" s="207" t="s">
        <v>84</v>
      </c>
      <c r="Q81" s="207" t="s">
        <v>95</v>
      </c>
      <c r="R81" s="207" t="s">
        <v>95</v>
      </c>
      <c r="S81" s="207" t="s">
        <v>95</v>
      </c>
      <c r="T81" s="207" t="s">
        <v>95</v>
      </c>
      <c r="U81" s="207" t="s">
        <v>95</v>
      </c>
      <c r="V81" s="207" t="s">
        <v>95</v>
      </c>
      <c r="W81" s="207" t="s">
        <v>95</v>
      </c>
      <c r="X81" s="207" t="s">
        <v>95</v>
      </c>
      <c r="Y81" s="207" t="s">
        <v>84</v>
      </c>
      <c r="Z81" s="207" t="s">
        <v>95</v>
      </c>
      <c r="AA81" s="207" t="s">
        <v>84</v>
      </c>
      <c r="AB81" s="207" t="s">
        <v>95</v>
      </c>
      <c r="AC81" s="207" t="s">
        <v>95</v>
      </c>
      <c r="AD81" s="207" t="s">
        <v>95</v>
      </c>
      <c r="AE81" s="207" t="s">
        <v>84</v>
      </c>
      <c r="AF81" s="207" t="s">
        <v>95</v>
      </c>
      <c r="AG81" s="207" t="s">
        <v>84</v>
      </c>
      <c r="AH81" s="207" t="s">
        <v>95</v>
      </c>
      <c r="AI81" s="207" t="s">
        <v>95</v>
      </c>
      <c r="AJ81" s="207" t="s">
        <v>95</v>
      </c>
      <c r="AK81" s="207" t="s">
        <v>95</v>
      </c>
      <c r="AL81" s="207" t="s">
        <v>95</v>
      </c>
      <c r="AM81" s="207" t="s">
        <v>95</v>
      </c>
      <c r="AN81" s="207" t="s">
        <v>95</v>
      </c>
      <c r="AO81" s="269" t="s">
        <v>208</v>
      </c>
      <c r="AP81" s="238"/>
      <c r="AQ81" s="239"/>
      <c r="AR81" s="240"/>
      <c r="AS81" s="240"/>
      <c r="AT81" s="240"/>
      <c r="AU81" s="240"/>
      <c r="AV81" s="240"/>
      <c r="AW81" s="240"/>
      <c r="AX81" s="240"/>
      <c r="BB81" s="277"/>
    </row>
    <row r="82" spans="2:54" s="185" customFormat="1" ht="14.25">
      <c r="B82" s="409"/>
      <c r="C82" s="409"/>
      <c r="D82" s="203"/>
      <c r="E82" s="254"/>
      <c r="F82" s="205"/>
      <c r="G82" s="206" t="s">
        <v>5</v>
      </c>
      <c r="H82" s="212">
        <v>1</v>
      </c>
      <c r="I82" s="212">
        <v>1</v>
      </c>
      <c r="J82" s="212">
        <v>4</v>
      </c>
      <c r="K82" s="212">
        <v>1</v>
      </c>
      <c r="L82" s="212">
        <v>1</v>
      </c>
      <c r="M82" s="212">
        <v>4</v>
      </c>
      <c r="N82" s="212">
        <v>1</v>
      </c>
      <c r="O82" s="212">
        <v>4</v>
      </c>
      <c r="P82" s="212">
        <v>4</v>
      </c>
      <c r="Q82" s="212">
        <v>4</v>
      </c>
      <c r="R82" s="212">
        <v>4</v>
      </c>
      <c r="S82" s="212">
        <v>4</v>
      </c>
      <c r="T82" s="212">
        <v>4</v>
      </c>
      <c r="U82" s="212">
        <v>4</v>
      </c>
      <c r="V82" s="212">
        <v>4</v>
      </c>
      <c r="W82" s="212">
        <v>4</v>
      </c>
      <c r="X82" s="212">
        <v>4</v>
      </c>
      <c r="Y82" s="212">
        <v>4</v>
      </c>
      <c r="Z82" s="212">
        <v>4</v>
      </c>
      <c r="AA82" s="212">
        <v>4</v>
      </c>
      <c r="AB82" s="212">
        <v>4</v>
      </c>
      <c r="AC82" s="212">
        <v>1</v>
      </c>
      <c r="AD82" s="212">
        <v>4</v>
      </c>
      <c r="AE82" s="212">
        <v>4</v>
      </c>
      <c r="AF82" s="212">
        <v>4</v>
      </c>
      <c r="AG82" s="212">
        <v>4</v>
      </c>
      <c r="AH82" s="212">
        <v>4</v>
      </c>
      <c r="AI82" s="212">
        <v>4</v>
      </c>
      <c r="AJ82" s="212">
        <v>4</v>
      </c>
      <c r="AK82" s="212">
        <v>4</v>
      </c>
      <c r="AL82" s="212">
        <v>4</v>
      </c>
      <c r="AM82" s="212">
        <v>4</v>
      </c>
      <c r="AN82" s="212">
        <v>4</v>
      </c>
      <c r="AO82" s="270" t="s">
        <v>208</v>
      </c>
      <c r="AP82" s="245"/>
      <c r="AQ82" s="239"/>
      <c r="AR82" s="240"/>
      <c r="AS82" s="240"/>
      <c r="AT82" s="240"/>
      <c r="AU82" s="240"/>
      <c r="AV82" s="240"/>
      <c r="AW82" s="240"/>
      <c r="AX82" s="240"/>
      <c r="BB82" s="277"/>
    </row>
    <row r="83" spans="2:54" s="185" customFormat="1">
      <c r="B83" s="410"/>
      <c r="C83" s="410"/>
      <c r="D83" s="203"/>
      <c r="E83" s="254"/>
      <c r="F83" s="205"/>
      <c r="G83" s="206" t="s">
        <v>6</v>
      </c>
      <c r="H83" s="209" t="str">
        <f t="shared" ref="H83:AO83" si="20">IF(H82="TDI","TDI",IF(H82&gt;3,"ST",IF(H82&gt;2,"T",IF(H82&gt;1,"S",IF(H82&gt;=0,"R")))))</f>
        <v>R</v>
      </c>
      <c r="I83" s="209" t="str">
        <f t="shared" si="20"/>
        <v>R</v>
      </c>
      <c r="J83" s="209" t="str">
        <f t="shared" si="20"/>
        <v>ST</v>
      </c>
      <c r="K83" s="209" t="str">
        <f t="shared" si="20"/>
        <v>R</v>
      </c>
      <c r="L83" s="209" t="str">
        <f t="shared" si="20"/>
        <v>R</v>
      </c>
      <c r="M83" s="209" t="str">
        <f t="shared" si="20"/>
        <v>ST</v>
      </c>
      <c r="N83" s="209" t="str">
        <f t="shared" si="20"/>
        <v>R</v>
      </c>
      <c r="O83" s="209" t="str">
        <f t="shared" si="20"/>
        <v>ST</v>
      </c>
      <c r="P83" s="209" t="str">
        <f t="shared" si="20"/>
        <v>ST</v>
      </c>
      <c r="Q83" s="209" t="str">
        <f t="shared" si="20"/>
        <v>ST</v>
      </c>
      <c r="R83" s="209" t="str">
        <f t="shared" si="20"/>
        <v>ST</v>
      </c>
      <c r="S83" s="209" t="str">
        <f t="shared" si="20"/>
        <v>ST</v>
      </c>
      <c r="T83" s="209" t="str">
        <f t="shared" si="20"/>
        <v>ST</v>
      </c>
      <c r="U83" s="209" t="str">
        <f t="shared" si="20"/>
        <v>ST</v>
      </c>
      <c r="V83" s="209" t="str">
        <f t="shared" si="20"/>
        <v>ST</v>
      </c>
      <c r="W83" s="209" t="str">
        <f t="shared" si="20"/>
        <v>ST</v>
      </c>
      <c r="X83" s="209" t="str">
        <f t="shared" si="20"/>
        <v>ST</v>
      </c>
      <c r="Y83" s="209" t="str">
        <f t="shared" si="20"/>
        <v>ST</v>
      </c>
      <c r="Z83" s="209" t="str">
        <f t="shared" si="20"/>
        <v>ST</v>
      </c>
      <c r="AA83" s="209" t="str">
        <f t="shared" si="20"/>
        <v>ST</v>
      </c>
      <c r="AB83" s="209" t="str">
        <f t="shared" si="20"/>
        <v>ST</v>
      </c>
      <c r="AC83" s="209" t="str">
        <f t="shared" si="20"/>
        <v>R</v>
      </c>
      <c r="AD83" s="209" t="str">
        <f t="shared" si="20"/>
        <v>ST</v>
      </c>
      <c r="AE83" s="209" t="str">
        <f t="shared" si="20"/>
        <v>ST</v>
      </c>
      <c r="AF83" s="209" t="str">
        <f t="shared" si="20"/>
        <v>ST</v>
      </c>
      <c r="AG83" s="209" t="str">
        <f t="shared" si="20"/>
        <v>ST</v>
      </c>
      <c r="AH83" s="209" t="str">
        <f t="shared" si="20"/>
        <v>ST</v>
      </c>
      <c r="AI83" s="231" t="str">
        <f t="shared" si="20"/>
        <v>ST</v>
      </c>
      <c r="AJ83" s="209" t="str">
        <f t="shared" si="20"/>
        <v>ST</v>
      </c>
      <c r="AK83" s="209" t="str">
        <f t="shared" si="20"/>
        <v>ST</v>
      </c>
      <c r="AL83" s="209" t="str">
        <f t="shared" si="20"/>
        <v>ST</v>
      </c>
      <c r="AM83" s="209" t="str">
        <f t="shared" si="20"/>
        <v>ST</v>
      </c>
      <c r="AN83" s="209" t="str">
        <f t="shared" si="20"/>
        <v>ST</v>
      </c>
      <c r="AO83" s="209" t="str">
        <f t="shared" si="20"/>
        <v>ST</v>
      </c>
      <c r="AP83" s="238"/>
      <c r="AQ83" s="239"/>
      <c r="AR83" s="214">
        <f>COUNTIF(H83:AO83,"ST")</f>
        <v>28</v>
      </c>
      <c r="AS83" s="214">
        <f>COUNTIF(H83:AO83,"T")</f>
        <v>0</v>
      </c>
      <c r="AT83" s="214">
        <f>COUNTIF(H83:AO83,"S")</f>
        <v>0</v>
      </c>
      <c r="AU83" s="214">
        <f>COUNTIF(H83:AO83,"R")</f>
        <v>6</v>
      </c>
      <c r="AV83" s="214">
        <f>COUNTIF(H83:AO83,"TDI")</f>
        <v>0</v>
      </c>
      <c r="AW83" s="214">
        <f>COUNTIF(H83:AO83,"BUP")</f>
        <v>0</v>
      </c>
      <c r="AX83" s="214">
        <f>SUM(AR83:AW83)</f>
        <v>34</v>
      </c>
      <c r="BB83" s="277"/>
    </row>
    <row r="84" spans="2:54" s="172" customFormat="1">
      <c r="D84" s="257"/>
      <c r="F84" s="258"/>
      <c r="G84" s="259"/>
      <c r="H84" s="260">
        <v>3.2162142857142859</v>
      </c>
      <c r="I84" s="260">
        <v>3.1455000000000002</v>
      </c>
      <c r="J84" s="260">
        <v>2.2220000000000004</v>
      </c>
      <c r="K84" s="260">
        <v>3.3455000000000004</v>
      </c>
      <c r="L84" s="260">
        <v>3.6070000000000002</v>
      </c>
      <c r="M84" s="260">
        <v>3.6175000000000002</v>
      </c>
      <c r="N84" s="260">
        <v>2.5378600000000002</v>
      </c>
      <c r="O84" s="260">
        <v>3.79</v>
      </c>
      <c r="P84" s="260">
        <v>1.9110000000000005</v>
      </c>
      <c r="Q84" s="260">
        <v>2.8289999999999997</v>
      </c>
      <c r="R84" s="260">
        <v>3.0848199999999997</v>
      </c>
      <c r="S84" s="260">
        <v>3.6750000000000003</v>
      </c>
      <c r="T84" s="260">
        <v>2.9808399999999997</v>
      </c>
      <c r="U84" s="260">
        <v>2.3019000000000003</v>
      </c>
      <c r="V84" s="260">
        <v>2.7664999999999997</v>
      </c>
      <c r="W84" s="260">
        <v>3.7510000000000003</v>
      </c>
      <c r="X84" s="260">
        <v>2.7960000000000003</v>
      </c>
      <c r="Y84" s="260">
        <v>3.6177799999999998</v>
      </c>
      <c r="Z84" s="260">
        <v>2.3149999999999999</v>
      </c>
      <c r="AA84" s="260">
        <v>3.7524999999999999</v>
      </c>
      <c r="AB84" s="260">
        <v>3.1840000000000002</v>
      </c>
      <c r="AC84" s="260">
        <v>3.1168199999999997</v>
      </c>
      <c r="AD84" s="260">
        <v>2.63184</v>
      </c>
      <c r="AE84" s="260">
        <v>3.8180000000000005</v>
      </c>
      <c r="AF84" s="260">
        <v>3.1829999999999998</v>
      </c>
      <c r="AG84" s="260">
        <v>2.7610000000000001</v>
      </c>
      <c r="AH84" s="260">
        <v>2.7785000000000002</v>
      </c>
      <c r="AI84" s="260">
        <v>2.5060000000000002</v>
      </c>
      <c r="AJ84" s="260">
        <v>2.8194999999999997</v>
      </c>
      <c r="AK84" s="260">
        <v>2.7800000000000002</v>
      </c>
      <c r="AL84" s="260">
        <v>1.8560000000000003</v>
      </c>
      <c r="AM84" s="260">
        <v>1.9140000000000001</v>
      </c>
      <c r="AN84" s="260">
        <v>3.0815000000000001</v>
      </c>
      <c r="AO84" s="271">
        <v>0</v>
      </c>
      <c r="AP84" s="272"/>
      <c r="AQ84" s="273" t="s">
        <v>163</v>
      </c>
      <c r="AR84" s="274">
        <f t="shared" ref="AR84:AX84" si="21">SUM(AR10:AR83)</f>
        <v>471</v>
      </c>
      <c r="AS84" s="274">
        <f t="shared" si="21"/>
        <v>55</v>
      </c>
      <c r="AT84" s="274">
        <f t="shared" si="21"/>
        <v>62</v>
      </c>
      <c r="AU84" s="274">
        <f t="shared" si="21"/>
        <v>126</v>
      </c>
      <c r="AV84" s="274">
        <f t="shared" si="21"/>
        <v>0</v>
      </c>
      <c r="AW84" s="274">
        <f t="shared" si="21"/>
        <v>0</v>
      </c>
      <c r="AX84" s="274">
        <f t="shared" si="21"/>
        <v>714</v>
      </c>
      <c r="AZ84" s="172">
        <v>250</v>
      </c>
      <c r="BA84" s="276">
        <v>35.0140056022409</v>
      </c>
      <c r="BB84" s="276"/>
    </row>
    <row r="85" spans="2:54" s="172" customFormat="1">
      <c r="B85" s="261" t="s">
        <v>63</v>
      </c>
      <c r="C85" s="261"/>
      <c r="D85" s="183" t="s">
        <v>160</v>
      </c>
      <c r="E85" s="350" t="s">
        <v>260</v>
      </c>
      <c r="F85" s="262"/>
      <c r="G85" s="259"/>
      <c r="H85" s="209" t="str">
        <f>IF(H84="TDI","TDI",IF(H84&gt;3,"ST",IF(H84&gt;2,"T",IF(H84&gt;1,"S",IF(H84&gt;=0,"R")))))</f>
        <v>ST</v>
      </c>
      <c r="I85" s="209" t="str">
        <f t="shared" ref="I85:AO85" si="22">IF(I84="TDI","TDI",IF(I84&gt;3,"ST",IF(I84&gt;2,"T",IF(I84&gt;1,"S",IF(I84&gt;=0,"R")))))</f>
        <v>ST</v>
      </c>
      <c r="J85" s="209" t="str">
        <f t="shared" si="22"/>
        <v>T</v>
      </c>
      <c r="K85" s="209" t="str">
        <f t="shared" si="22"/>
        <v>ST</v>
      </c>
      <c r="L85" s="209" t="str">
        <f t="shared" si="22"/>
        <v>ST</v>
      </c>
      <c r="M85" s="209" t="str">
        <f t="shared" si="22"/>
        <v>ST</v>
      </c>
      <c r="N85" s="209" t="str">
        <f t="shared" si="22"/>
        <v>T</v>
      </c>
      <c r="O85" s="209" t="str">
        <f t="shared" si="22"/>
        <v>ST</v>
      </c>
      <c r="P85" s="209" t="str">
        <f t="shared" si="22"/>
        <v>S</v>
      </c>
      <c r="Q85" s="209" t="str">
        <f t="shared" si="22"/>
        <v>T</v>
      </c>
      <c r="R85" s="209" t="str">
        <f t="shared" si="22"/>
        <v>ST</v>
      </c>
      <c r="S85" s="209" t="str">
        <f t="shared" si="22"/>
        <v>ST</v>
      </c>
      <c r="T85" s="209" t="str">
        <f t="shared" si="22"/>
        <v>T</v>
      </c>
      <c r="U85" s="209" t="str">
        <f t="shared" si="22"/>
        <v>T</v>
      </c>
      <c r="V85" s="209" t="str">
        <f t="shared" si="22"/>
        <v>T</v>
      </c>
      <c r="W85" s="209" t="str">
        <f t="shared" si="22"/>
        <v>ST</v>
      </c>
      <c r="X85" s="209" t="str">
        <f t="shared" si="22"/>
        <v>T</v>
      </c>
      <c r="Y85" s="209" t="str">
        <f t="shared" si="22"/>
        <v>ST</v>
      </c>
      <c r="Z85" s="209" t="str">
        <f t="shared" si="22"/>
        <v>T</v>
      </c>
      <c r="AA85" s="209" t="str">
        <f t="shared" si="22"/>
        <v>ST</v>
      </c>
      <c r="AB85" s="209" t="str">
        <f t="shared" si="22"/>
        <v>ST</v>
      </c>
      <c r="AC85" s="209" t="str">
        <f t="shared" si="22"/>
        <v>ST</v>
      </c>
      <c r="AD85" s="209" t="str">
        <f t="shared" si="22"/>
        <v>T</v>
      </c>
      <c r="AE85" s="209" t="str">
        <f t="shared" si="22"/>
        <v>ST</v>
      </c>
      <c r="AF85" s="209" t="str">
        <f t="shared" si="22"/>
        <v>ST</v>
      </c>
      <c r="AG85" s="209" t="str">
        <f t="shared" si="22"/>
        <v>T</v>
      </c>
      <c r="AH85" s="209" t="str">
        <f t="shared" si="22"/>
        <v>T</v>
      </c>
      <c r="AI85" s="209" t="str">
        <f t="shared" si="22"/>
        <v>T</v>
      </c>
      <c r="AJ85" s="209" t="str">
        <f t="shared" si="22"/>
        <v>T</v>
      </c>
      <c r="AK85" s="209" t="str">
        <f t="shared" si="22"/>
        <v>T</v>
      </c>
      <c r="AL85" s="209" t="str">
        <f t="shared" si="22"/>
        <v>S</v>
      </c>
      <c r="AM85" s="209" t="str">
        <f t="shared" si="22"/>
        <v>S</v>
      </c>
      <c r="AN85" s="209" t="str">
        <f t="shared" si="22"/>
        <v>ST</v>
      </c>
      <c r="AO85" s="209" t="str">
        <f t="shared" si="22"/>
        <v>R</v>
      </c>
      <c r="AP85" s="272"/>
      <c r="AQ85" s="275" t="s">
        <v>261</v>
      </c>
      <c r="AR85" s="276">
        <f>AR84/$AX$84*100</f>
        <v>65.966386554621806</v>
      </c>
      <c r="AS85" s="276">
        <f t="shared" ref="AS85:AX85" si="23">AS84/$AX$84*100</f>
        <v>7.703081232493</v>
      </c>
      <c r="AT85" s="276">
        <f t="shared" si="23"/>
        <v>8.6834733893557399</v>
      </c>
      <c r="AU85" s="276">
        <f t="shared" si="23"/>
        <v>17.647058823529399</v>
      </c>
      <c r="AV85" s="276">
        <f t="shared" si="23"/>
        <v>0</v>
      </c>
      <c r="AW85" s="276">
        <f t="shared" si="23"/>
        <v>0</v>
      </c>
      <c r="AX85" s="276">
        <f t="shared" si="23"/>
        <v>100</v>
      </c>
      <c r="AZ85" s="172">
        <v>46</v>
      </c>
      <c r="BA85" s="276">
        <v>6.4425770308123198</v>
      </c>
      <c r="BB85" s="276"/>
    </row>
    <row r="86" spans="2:54" s="172" customFormat="1">
      <c r="B86" s="183" t="s">
        <v>262</v>
      </c>
      <c r="C86" s="350" t="s">
        <v>263</v>
      </c>
      <c r="D86" s="183" t="s">
        <v>161</v>
      </c>
      <c r="E86" s="350" t="s">
        <v>264</v>
      </c>
      <c r="F86" s="262"/>
      <c r="G86" s="259"/>
      <c r="H86" s="263"/>
      <c r="I86" s="257"/>
      <c r="J86" s="257"/>
      <c r="K86" s="257"/>
      <c r="L86" s="257"/>
      <c r="M86" s="257"/>
      <c r="AI86" s="267"/>
      <c r="AP86" s="272"/>
      <c r="AQ86" s="275"/>
      <c r="AZ86" s="172">
        <v>34</v>
      </c>
      <c r="BA86" s="276">
        <v>4.7619047619047601</v>
      </c>
      <c r="BB86" s="276"/>
    </row>
    <row r="87" spans="2:54" s="172" customFormat="1">
      <c r="B87" s="183" t="s">
        <v>159</v>
      </c>
      <c r="C87" s="350" t="s">
        <v>265</v>
      </c>
      <c r="D87" s="264" t="s">
        <v>162</v>
      </c>
      <c r="E87" s="351" t="s">
        <v>266</v>
      </c>
      <c r="F87" s="262"/>
      <c r="G87" s="259"/>
      <c r="H87" s="263"/>
      <c r="I87" s="257"/>
      <c r="J87" s="257"/>
      <c r="K87" s="257"/>
      <c r="L87" s="257"/>
      <c r="M87" s="257"/>
      <c r="AI87" s="267"/>
      <c r="AP87" s="272"/>
      <c r="AQ87" s="275"/>
      <c r="AZ87" s="172">
        <v>246</v>
      </c>
      <c r="BA87" s="276">
        <v>34.453781512604998</v>
      </c>
      <c r="BB87" s="276"/>
    </row>
    <row r="88" spans="2:54" s="172" customFormat="1">
      <c r="F88" s="262"/>
      <c r="G88" s="259"/>
      <c r="H88" s="263"/>
      <c r="I88" s="257"/>
      <c r="J88" s="257"/>
      <c r="K88" s="257"/>
      <c r="L88" s="257"/>
      <c r="M88" s="257"/>
      <c r="AI88" s="267"/>
      <c r="AP88" s="272"/>
      <c r="AQ88" s="275"/>
      <c r="AZ88" s="172">
        <v>138</v>
      </c>
      <c r="BA88" s="276">
        <v>19.327731092436998</v>
      </c>
    </row>
    <row r="89" spans="2:54" s="172" customFormat="1">
      <c r="D89" s="183"/>
      <c r="E89" s="183"/>
      <c r="F89" s="262"/>
      <c r="G89" s="259"/>
      <c r="H89" s="263"/>
      <c r="I89" s="257"/>
      <c r="J89" s="257"/>
      <c r="K89" s="257"/>
      <c r="L89" s="257"/>
      <c r="M89" s="257"/>
      <c r="AI89" s="267"/>
      <c r="AP89" s="272"/>
      <c r="AQ89" s="275"/>
      <c r="AZ89" s="172">
        <v>0</v>
      </c>
      <c r="BA89" s="276">
        <v>0</v>
      </c>
    </row>
    <row r="90" spans="2:54" s="172" customFormat="1">
      <c r="D90" s="264"/>
      <c r="E90" s="264"/>
      <c r="F90" s="265"/>
      <c r="G90" s="259"/>
      <c r="H90" s="263"/>
      <c r="I90" s="257"/>
      <c r="J90" s="257"/>
      <c r="K90" s="257"/>
      <c r="L90" s="257"/>
      <c r="M90" s="257"/>
      <c r="AI90" s="267"/>
      <c r="AP90" s="272"/>
      <c r="AQ90" s="275"/>
      <c r="AV90" s="257"/>
    </row>
    <row r="91" spans="2:54" s="172" customFormat="1">
      <c r="B91" s="403"/>
      <c r="C91" s="403"/>
      <c r="D91" s="403"/>
      <c r="E91" s="403"/>
      <c r="F91" s="265"/>
      <c r="G91" s="259"/>
      <c r="H91" s="263"/>
      <c r="I91" s="257"/>
      <c r="J91" s="257"/>
      <c r="K91" s="257"/>
      <c r="L91" s="257"/>
      <c r="M91" s="257"/>
      <c r="AI91" s="267"/>
      <c r="AP91" s="272"/>
      <c r="AQ91" s="275"/>
    </row>
    <row r="92" spans="2:54" s="172" customFormat="1">
      <c r="B92" s="404" t="s">
        <v>68</v>
      </c>
      <c r="C92" s="404"/>
      <c r="D92" s="404"/>
      <c r="E92" s="404"/>
      <c r="F92" s="265"/>
      <c r="G92" s="259"/>
      <c r="H92" s="263"/>
      <c r="I92" s="257"/>
      <c r="J92" s="257"/>
      <c r="K92" s="257"/>
      <c r="L92" s="257"/>
      <c r="M92" s="257"/>
      <c r="AI92" s="267"/>
      <c r="AP92" s="272"/>
      <c r="AQ92" s="275"/>
    </row>
    <row r="93" spans="2:54" s="172" customFormat="1">
      <c r="B93" s="403" t="s">
        <v>267</v>
      </c>
      <c r="C93" s="403"/>
      <c r="D93" s="403"/>
      <c r="E93" s="403"/>
      <c r="F93" s="265"/>
      <c r="G93" s="259"/>
      <c r="H93" s="263"/>
      <c r="I93" s="257"/>
      <c r="J93" s="257"/>
      <c r="K93" s="257"/>
      <c r="L93" s="257"/>
      <c r="M93" s="257"/>
      <c r="AI93" s="267"/>
      <c r="AP93" s="272"/>
      <c r="AQ93" s="275"/>
    </row>
    <row r="94" spans="2:54" s="172" customFormat="1" ht="29.25" customHeight="1">
      <c r="B94" s="403" t="s">
        <v>268</v>
      </c>
      <c r="C94" s="403"/>
      <c r="D94" s="403"/>
      <c r="E94" s="403"/>
      <c r="F94" s="403"/>
      <c r="G94" s="403"/>
      <c r="H94" s="263"/>
      <c r="I94" s="257"/>
      <c r="J94" s="257"/>
      <c r="K94" s="257"/>
      <c r="L94" s="257"/>
      <c r="M94" s="257"/>
      <c r="AI94" s="267"/>
      <c r="AP94" s="272"/>
      <c r="AQ94" s="275"/>
    </row>
    <row r="95" spans="2:54" s="172" customFormat="1" ht="46.5" customHeight="1">
      <c r="B95" s="403" t="s">
        <v>269</v>
      </c>
      <c r="C95" s="403"/>
      <c r="D95" s="403"/>
      <c r="E95" s="403"/>
      <c r="F95" s="403"/>
      <c r="G95" s="403"/>
      <c r="H95" s="263"/>
      <c r="I95" s="257"/>
      <c r="J95" s="257"/>
      <c r="K95" s="257"/>
      <c r="L95" s="257"/>
      <c r="M95" s="257"/>
      <c r="AI95" s="267"/>
      <c r="AP95" s="272"/>
      <c r="AQ95" s="275"/>
    </row>
    <row r="96" spans="2:54" s="172" customFormat="1">
      <c r="D96" s="257"/>
      <c r="F96" s="265"/>
      <c r="G96" s="259"/>
      <c r="H96" s="263"/>
      <c r="I96" s="257"/>
      <c r="J96" s="257"/>
      <c r="K96" s="257"/>
      <c r="L96" s="257"/>
      <c r="M96" s="257"/>
      <c r="AI96" s="267"/>
      <c r="AP96" s="272"/>
      <c r="AQ96" s="275"/>
    </row>
    <row r="97" spans="4:43" s="172" customFormat="1">
      <c r="D97" s="257"/>
      <c r="F97" s="265"/>
      <c r="G97" s="259"/>
      <c r="H97" s="263"/>
      <c r="I97" s="257"/>
      <c r="J97" s="257"/>
      <c r="K97" s="257"/>
      <c r="L97" s="257"/>
      <c r="M97" s="257"/>
      <c r="AI97" s="267"/>
      <c r="AP97" s="272"/>
      <c r="AQ97" s="275"/>
    </row>
    <row r="98" spans="4:43" s="172" customFormat="1">
      <c r="D98" s="257"/>
      <c r="F98" s="265"/>
      <c r="G98" s="259"/>
      <c r="H98" s="263"/>
      <c r="I98" s="257"/>
      <c r="J98" s="257"/>
      <c r="K98" s="257"/>
      <c r="L98" s="257"/>
      <c r="M98" s="257"/>
      <c r="AI98" s="267"/>
      <c r="AP98" s="272"/>
      <c r="AQ98" s="275"/>
    </row>
    <row r="99" spans="4:43" s="172" customFormat="1">
      <c r="D99" s="257"/>
      <c r="F99" s="265"/>
      <c r="G99" s="259"/>
      <c r="H99" s="263"/>
      <c r="I99" s="257"/>
      <c r="J99" s="257"/>
      <c r="K99" s="257"/>
      <c r="L99" s="257"/>
      <c r="M99" s="257"/>
      <c r="AI99" s="267"/>
      <c r="AP99" s="272"/>
      <c r="AQ99" s="275"/>
    </row>
    <row r="100" spans="4:43" s="172" customFormat="1">
      <c r="D100" s="257"/>
      <c r="F100" s="265"/>
      <c r="G100" s="259"/>
      <c r="H100" s="263"/>
      <c r="I100" s="257"/>
      <c r="J100" s="257"/>
      <c r="K100" s="257"/>
      <c r="L100" s="257"/>
      <c r="M100" s="257"/>
      <c r="AI100" s="267"/>
      <c r="AP100" s="272"/>
      <c r="AQ100" s="275"/>
    </row>
    <row r="101" spans="4:43" s="172" customFormat="1">
      <c r="D101" s="257"/>
      <c r="F101" s="265"/>
      <c r="G101" s="259"/>
      <c r="H101" s="263"/>
      <c r="I101" s="257"/>
      <c r="J101" s="257"/>
      <c r="K101" s="257"/>
      <c r="L101" s="257"/>
      <c r="M101" s="257"/>
      <c r="AI101" s="267"/>
      <c r="AP101" s="272"/>
      <c r="AQ101" s="275"/>
    </row>
    <row r="102" spans="4:43" s="172" customFormat="1">
      <c r="D102" s="257"/>
      <c r="F102" s="265"/>
      <c r="G102" s="259"/>
      <c r="H102" s="263"/>
      <c r="I102" s="257"/>
      <c r="J102" s="257"/>
      <c r="K102" s="257"/>
      <c r="L102" s="257"/>
      <c r="M102" s="257"/>
      <c r="AI102" s="267"/>
      <c r="AP102" s="272"/>
      <c r="AQ102" s="275"/>
    </row>
    <row r="103" spans="4:43" s="172" customFormat="1">
      <c r="D103" s="257"/>
      <c r="F103" s="265"/>
      <c r="G103" s="259"/>
      <c r="H103" s="263"/>
      <c r="I103" s="257"/>
      <c r="J103" s="257"/>
      <c r="K103" s="257"/>
      <c r="L103" s="257"/>
      <c r="M103" s="257"/>
      <c r="AI103" s="267"/>
      <c r="AP103" s="272"/>
      <c r="AQ103" s="275"/>
    </row>
    <row r="104" spans="4:43" s="172" customFormat="1">
      <c r="D104" s="257"/>
      <c r="F104" s="265"/>
      <c r="G104" s="259"/>
      <c r="H104" s="263"/>
      <c r="I104" s="257"/>
      <c r="J104" s="257"/>
      <c r="K104" s="257"/>
      <c r="L104" s="257"/>
      <c r="M104" s="257"/>
      <c r="AI104" s="267"/>
      <c r="AP104" s="272"/>
      <c r="AQ104" s="275"/>
    </row>
    <row r="105" spans="4:43" s="172" customFormat="1">
      <c r="D105" s="257"/>
      <c r="F105" s="265"/>
      <c r="G105" s="259"/>
      <c r="H105" s="266"/>
      <c r="AI105" s="267"/>
      <c r="AP105" s="272"/>
      <c r="AQ105" s="275"/>
    </row>
    <row r="106" spans="4:43" s="172" customFormat="1">
      <c r="D106" s="257"/>
      <c r="F106" s="265"/>
      <c r="G106" s="259"/>
      <c r="H106" s="266"/>
      <c r="AI106" s="267"/>
      <c r="AP106" s="272"/>
      <c r="AQ106" s="275"/>
    </row>
    <row r="107" spans="4:43" s="172" customFormat="1">
      <c r="D107" s="257"/>
      <c r="F107" s="265"/>
      <c r="G107" s="259"/>
      <c r="H107" s="266"/>
      <c r="AI107" s="267"/>
      <c r="AP107" s="272"/>
      <c r="AQ107" s="275"/>
    </row>
    <row r="108" spans="4:43" s="172" customFormat="1">
      <c r="D108" s="257"/>
      <c r="F108" s="265"/>
      <c r="G108" s="259"/>
      <c r="H108" s="191"/>
      <c r="AI108" s="267"/>
      <c r="AP108" s="272"/>
      <c r="AQ108" s="275"/>
    </row>
    <row r="109" spans="4:43" s="172" customFormat="1">
      <c r="D109" s="257"/>
      <c r="F109" s="189"/>
      <c r="G109" s="259"/>
      <c r="H109" s="191"/>
      <c r="AI109" s="267"/>
      <c r="AP109" s="272"/>
      <c r="AQ109" s="275"/>
    </row>
    <row r="110" spans="4:43" s="172" customFormat="1">
      <c r="D110" s="257"/>
      <c r="F110" s="189"/>
      <c r="G110" s="259"/>
      <c r="H110" s="191"/>
      <c r="AI110" s="267"/>
      <c r="AP110" s="272"/>
      <c r="AQ110" s="275"/>
    </row>
    <row r="111" spans="4:43" s="172" customFormat="1">
      <c r="D111" s="257"/>
      <c r="F111" s="189"/>
      <c r="G111" s="259"/>
      <c r="H111" s="191"/>
      <c r="AI111" s="267"/>
      <c r="AP111" s="272"/>
      <c r="AQ111" s="275"/>
    </row>
  </sheetData>
  <sheetProtection formatCells="0" formatColumns="0" formatRows="0" deleteColumns="0"/>
  <protectedRanges>
    <protectedRange sqref="B3:B4" name="Range1_2_1" securityDescriptor=""/>
    <protectedRange sqref="H10:AO10 H13:AN13 H16:AN16 H19:AN19 H22:AN22 H25:AN25 H28:AN28 H31:AN31 H34:AO37 H40:AN40 H43:AN43 H46:AN46 H49:AN49 H52:AN52 H55:AN55 H58:AN58 H61:AN61 H67:AN67 H70:AN70 H73:AN73 H81:AN81" name="Range1_10" securityDescriptor=""/>
    <protectedRange sqref="H63:AO64" name="Range3_2" securityDescriptor=""/>
    <protectedRange sqref="H75:AO78" name="Range4_2" securityDescriptor=""/>
  </protectedRanges>
  <mergeCells count="32">
    <mergeCell ref="D74:D78"/>
    <mergeCell ref="E6:E8"/>
    <mergeCell ref="F6:F8"/>
    <mergeCell ref="AP6:AP8"/>
    <mergeCell ref="AQ6:AQ8"/>
    <mergeCell ref="B67:B72"/>
    <mergeCell ref="B73:B83"/>
    <mergeCell ref="C6:C8"/>
    <mergeCell ref="C10:C13"/>
    <mergeCell ref="C19:C22"/>
    <mergeCell ref="C25:C33"/>
    <mergeCell ref="C34:C46"/>
    <mergeCell ref="C49:C64"/>
    <mergeCell ref="C67:C72"/>
    <mergeCell ref="C73:C83"/>
    <mergeCell ref="B10:B13"/>
    <mergeCell ref="B19:B22"/>
    <mergeCell ref="B25:B33"/>
    <mergeCell ref="B34:B46"/>
    <mergeCell ref="B49:B64"/>
    <mergeCell ref="B91:E91"/>
    <mergeCell ref="B92:E92"/>
    <mergeCell ref="B93:E93"/>
    <mergeCell ref="B94:G94"/>
    <mergeCell ref="B95:G95"/>
    <mergeCell ref="B3:E3"/>
    <mergeCell ref="B4:E4"/>
    <mergeCell ref="H6:AG6"/>
    <mergeCell ref="AH6:AO6"/>
    <mergeCell ref="AR7:AX7"/>
    <mergeCell ref="B6:B8"/>
    <mergeCell ref="D6:D8"/>
  </mergeCells>
  <printOptions horizontalCentered="1"/>
  <pageMargins left="0.59027777777777801" right="0.51180555555555596" top="0.43958333333333299" bottom="0.25972222222222202" header="0.31458333333333299" footer="0"/>
  <pageSetup paperSize="9" scale="56" orientation="landscape" r:id="rId1"/>
  <headerFooter alignWithMargins="0">
    <oddHeader>&amp;RLampiran 3</oddHeader>
  </headerFooter>
  <colBreaks count="1" manualBreakCount="1">
    <brk id="26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topLeftCell="C97" zoomScaleSheetLayoutView="100" workbookViewId="0">
      <selection activeCell="O7" sqref="O7"/>
    </sheetView>
  </sheetViews>
  <sheetFormatPr defaultColWidth="9" defaultRowHeight="15"/>
  <cols>
    <col min="1" max="1" width="3.85546875" customWidth="1"/>
    <col min="2" max="2" width="4.140625" style="122" customWidth="1"/>
    <col min="3" max="3" width="18" style="121" customWidth="1"/>
    <col min="4" max="4" width="3.85546875" style="121" customWidth="1"/>
    <col min="5" max="5" width="37.7109375" style="68" customWidth="1"/>
    <col min="6" max="6" width="9" style="123" customWidth="1"/>
    <col min="7" max="7" width="11" style="124" customWidth="1"/>
    <col min="8" max="8" width="5.7109375" customWidth="1"/>
    <col min="9" max="9" width="9.42578125" customWidth="1"/>
    <col min="10" max="10" width="7.42578125" style="125" customWidth="1"/>
    <col min="12" max="12" width="7.140625" customWidth="1"/>
    <col min="13" max="13" width="9.42578125" customWidth="1"/>
  </cols>
  <sheetData>
    <row r="1" spans="2:15" ht="17.25" customHeight="1">
      <c r="B1" s="372"/>
      <c r="C1" s="372"/>
    </row>
    <row r="2" spans="2:15" ht="15.75" customHeight="1">
      <c r="B2" s="372" t="s">
        <v>270</v>
      </c>
      <c r="C2" s="372"/>
      <c r="D2" s="372"/>
      <c r="E2" s="372"/>
      <c r="F2" s="372"/>
      <c r="G2" s="372"/>
      <c r="H2" s="372"/>
      <c r="I2" s="372"/>
      <c r="J2" s="372"/>
      <c r="O2" s="140"/>
    </row>
    <row r="3" spans="2:15" ht="15.75">
      <c r="B3" s="372" t="str">
        <f>'Lamp 1 Gab'!B3</f>
        <v>KABUPATEN DHARMASRAYA</v>
      </c>
      <c r="C3" s="372"/>
      <c r="D3" s="372"/>
      <c r="E3" s="372"/>
      <c r="O3" s="140"/>
    </row>
    <row r="4" spans="2:15" ht="15.75" customHeight="1">
      <c r="B4" s="372" t="str">
        <f>'Lamp 1 Gab'!B4</f>
        <v>PROVINSI SUMATERA BARAT</v>
      </c>
      <c r="C4" s="372"/>
      <c r="D4" s="372"/>
      <c r="E4" s="372"/>
      <c r="O4" s="140"/>
    </row>
    <row r="5" spans="2:15">
      <c r="O5" s="140"/>
    </row>
    <row r="6" spans="2:15" s="1" customFormat="1" ht="21" customHeight="1">
      <c r="B6" s="382" t="s">
        <v>271</v>
      </c>
      <c r="C6" s="382" t="s">
        <v>272</v>
      </c>
      <c r="D6" s="75"/>
      <c r="E6" s="382" t="s">
        <v>73</v>
      </c>
      <c r="F6" s="382" t="s">
        <v>74</v>
      </c>
      <c r="G6" s="427" t="s">
        <v>75</v>
      </c>
      <c r="H6" s="429" t="s">
        <v>73</v>
      </c>
      <c r="I6" s="430"/>
      <c r="J6" s="429" t="s">
        <v>273</v>
      </c>
      <c r="K6" s="430"/>
      <c r="L6" s="389" t="s">
        <v>274</v>
      </c>
      <c r="M6" s="390"/>
      <c r="O6" s="141"/>
    </row>
    <row r="7" spans="2:15" s="1" customFormat="1" ht="23.25" customHeight="1">
      <c r="B7" s="384"/>
      <c r="C7" s="384"/>
      <c r="D7" s="76"/>
      <c r="E7" s="384"/>
      <c r="F7" s="384"/>
      <c r="G7" s="428"/>
      <c r="H7" s="431"/>
      <c r="I7" s="432"/>
      <c r="J7" s="431"/>
      <c r="K7" s="432"/>
      <c r="L7" s="391"/>
      <c r="M7" s="392"/>
      <c r="O7" s="141"/>
    </row>
    <row r="8" spans="2:15" s="120" customFormat="1" ht="22.5" customHeight="1">
      <c r="B8" s="126"/>
      <c r="C8" s="127" t="s">
        <v>275</v>
      </c>
      <c r="D8" s="128"/>
      <c r="E8" s="129"/>
      <c r="F8" s="128"/>
      <c r="G8" s="130"/>
      <c r="H8" s="131" t="s">
        <v>79</v>
      </c>
      <c r="I8" s="131" t="s">
        <v>80</v>
      </c>
      <c r="J8" s="143" t="s">
        <v>79</v>
      </c>
      <c r="K8" s="131" t="s">
        <v>80</v>
      </c>
      <c r="L8" s="128" t="s">
        <v>79</v>
      </c>
      <c r="M8" s="131" t="s">
        <v>80</v>
      </c>
      <c r="O8" s="144"/>
    </row>
    <row r="9" spans="2:15">
      <c r="B9" s="419">
        <v>1</v>
      </c>
      <c r="C9" s="419" t="s">
        <v>276</v>
      </c>
      <c r="D9" s="132">
        <v>1</v>
      </c>
      <c r="E9" s="133" t="s">
        <v>277</v>
      </c>
      <c r="F9" s="84" t="s">
        <v>86</v>
      </c>
      <c r="G9" s="14">
        <v>66.752470314705633</v>
      </c>
      <c r="H9" s="14">
        <v>3</v>
      </c>
      <c r="I9" s="103" t="str">
        <f t="shared" ref="I9:M9" si="0">IF(H9="TDI","TDI",IF(H9&gt;3,"ST",IF(H9&gt;2,"T",IF(H9&gt;1,"S",IF(H9&gt;=0,"R")))))</f>
        <v>T</v>
      </c>
      <c r="J9" s="140">
        <v>3.1415999999999999</v>
      </c>
      <c r="K9" s="145" t="str">
        <f t="shared" si="0"/>
        <v>ST</v>
      </c>
      <c r="L9" s="146">
        <v>2.9624349999999993</v>
      </c>
      <c r="M9" s="103" t="str">
        <f t="shared" si="0"/>
        <v>T</v>
      </c>
      <c r="O9" s="147"/>
    </row>
    <row r="10" spans="2:15" ht="25.5">
      <c r="B10" s="420"/>
      <c r="C10" s="420"/>
      <c r="D10" s="132">
        <v>2</v>
      </c>
      <c r="E10" s="133" t="s">
        <v>278</v>
      </c>
      <c r="F10" s="84" t="s">
        <v>86</v>
      </c>
      <c r="G10" s="14">
        <v>100</v>
      </c>
      <c r="H10" s="14">
        <v>3</v>
      </c>
      <c r="I10" s="103" t="str">
        <f t="shared" ref="I10:I73" si="1">IF(H10="TDI","TDI",IF(H10&gt;3,"ST",IF(H10&gt;2,"T",IF(H10&gt;1,"S",IF(H10&gt;=0,"R")))))</f>
        <v>T</v>
      </c>
      <c r="J10" s="148"/>
      <c r="K10" s="108"/>
      <c r="L10" s="109"/>
      <c r="M10" s="109"/>
      <c r="O10" s="149">
        <v>3.1415999999999995</v>
      </c>
    </row>
    <row r="11" spans="2:15" ht="25.5">
      <c r="B11" s="420"/>
      <c r="C11" s="420"/>
      <c r="D11" s="132">
        <v>3</v>
      </c>
      <c r="E11" s="133" t="s">
        <v>279</v>
      </c>
      <c r="F11" s="84" t="s">
        <v>86</v>
      </c>
      <c r="G11" s="14">
        <v>99.248691204092239</v>
      </c>
      <c r="H11" s="14">
        <v>4</v>
      </c>
      <c r="I11" s="103" t="str">
        <f t="shared" si="1"/>
        <v>ST</v>
      </c>
      <c r="J11" s="148"/>
      <c r="K11" s="108"/>
      <c r="L11" s="109"/>
      <c r="M11" s="109"/>
      <c r="O11" s="149">
        <v>3</v>
      </c>
    </row>
    <row r="12" spans="2:15" ht="25.5">
      <c r="B12" s="420"/>
      <c r="C12" s="420"/>
      <c r="D12" s="132">
        <v>4</v>
      </c>
      <c r="E12" s="133" t="s">
        <v>280</v>
      </c>
      <c r="F12" s="84" t="s">
        <v>86</v>
      </c>
      <c r="G12" s="14">
        <v>90.588235294117652</v>
      </c>
      <c r="H12" s="14">
        <v>4</v>
      </c>
      <c r="I12" s="103" t="str">
        <f t="shared" si="1"/>
        <v>ST</v>
      </c>
      <c r="J12" s="148"/>
      <c r="K12" s="108"/>
      <c r="L12" s="109"/>
      <c r="M12" s="109"/>
      <c r="O12" s="149">
        <v>1.5</v>
      </c>
    </row>
    <row r="13" spans="2:15" ht="25.5">
      <c r="B13" s="420"/>
      <c r="C13" s="420"/>
      <c r="D13" s="132">
        <v>5</v>
      </c>
      <c r="E13" s="133" t="s">
        <v>281</v>
      </c>
      <c r="F13" s="84" t="s">
        <v>86</v>
      </c>
      <c r="G13" s="14">
        <v>56.007218159369366</v>
      </c>
      <c r="H13" s="14">
        <v>3</v>
      </c>
      <c r="I13" s="103" t="str">
        <f t="shared" si="1"/>
        <v>T</v>
      </c>
      <c r="J13" s="148"/>
      <c r="K13" s="108"/>
      <c r="L13" s="109"/>
      <c r="M13" s="109"/>
      <c r="O13" s="149">
        <v>3.5</v>
      </c>
    </row>
    <row r="14" spans="2:15">
      <c r="B14" s="420"/>
      <c r="C14" s="420"/>
      <c r="D14" s="132">
        <v>6</v>
      </c>
      <c r="E14" s="133" t="s">
        <v>282</v>
      </c>
      <c r="F14" s="84" t="s">
        <v>86</v>
      </c>
      <c r="G14" s="14">
        <v>5.3189603205560085E-2</v>
      </c>
      <c r="H14" s="14">
        <v>4</v>
      </c>
      <c r="I14" s="103" t="str">
        <f t="shared" si="1"/>
        <v>ST</v>
      </c>
      <c r="J14" s="148"/>
      <c r="K14" s="108"/>
      <c r="L14" s="109"/>
      <c r="M14" s="109"/>
      <c r="O14" s="149">
        <v>4</v>
      </c>
    </row>
    <row r="15" spans="2:15">
      <c r="B15" s="420"/>
      <c r="C15" s="420"/>
      <c r="D15" s="132">
        <v>7</v>
      </c>
      <c r="E15" s="133" t="s">
        <v>283</v>
      </c>
      <c r="F15" s="84" t="s">
        <v>86</v>
      </c>
      <c r="G15" s="14">
        <v>0.35211267605633806</v>
      </c>
      <c r="H15" s="14">
        <v>4</v>
      </c>
      <c r="I15" s="103" t="str">
        <f t="shared" si="1"/>
        <v>ST</v>
      </c>
      <c r="J15" s="148"/>
      <c r="K15" s="108"/>
      <c r="L15" s="109"/>
      <c r="M15" s="109"/>
      <c r="O15" s="149">
        <v>3.75</v>
      </c>
    </row>
    <row r="16" spans="2:15" ht="13.5" customHeight="1">
      <c r="B16" s="420"/>
      <c r="C16" s="420"/>
      <c r="D16" s="132">
        <v>8</v>
      </c>
      <c r="E16" s="133" t="s">
        <v>284</v>
      </c>
      <c r="F16" s="84" t="s">
        <v>86</v>
      </c>
      <c r="G16" s="14">
        <v>1.3229795800977855</v>
      </c>
      <c r="H16" s="14">
        <v>3</v>
      </c>
      <c r="I16" s="103" t="str">
        <f t="shared" si="1"/>
        <v>T</v>
      </c>
      <c r="J16" s="148"/>
      <c r="K16" s="108"/>
      <c r="L16" s="109"/>
      <c r="M16" s="109"/>
      <c r="O16" s="149">
        <v>2.3331</v>
      </c>
    </row>
    <row r="17" spans="2:15">
      <c r="B17" s="420"/>
      <c r="C17" s="420"/>
      <c r="D17" s="132">
        <v>9</v>
      </c>
      <c r="E17" s="133" t="s">
        <v>285</v>
      </c>
      <c r="F17" s="84" t="s">
        <v>86</v>
      </c>
      <c r="G17" s="14">
        <v>100</v>
      </c>
      <c r="H17" s="14">
        <v>3</v>
      </c>
      <c r="I17" s="103" t="str">
        <f t="shared" si="1"/>
        <v>T</v>
      </c>
      <c r="J17" s="148"/>
      <c r="K17" s="108"/>
      <c r="L17" s="109"/>
      <c r="M17" s="109"/>
      <c r="O17" s="149">
        <v>4</v>
      </c>
    </row>
    <row r="18" spans="2:15">
      <c r="B18" s="420"/>
      <c r="C18" s="420"/>
      <c r="D18" s="132">
        <v>10</v>
      </c>
      <c r="E18" s="133" t="s">
        <v>286</v>
      </c>
      <c r="F18" s="84" t="s">
        <v>86</v>
      </c>
      <c r="G18" s="14">
        <v>100</v>
      </c>
      <c r="H18" s="14">
        <v>3</v>
      </c>
      <c r="I18" s="103" t="str">
        <f t="shared" si="1"/>
        <v>T</v>
      </c>
      <c r="J18" s="148"/>
      <c r="K18" s="108"/>
      <c r="L18" s="109"/>
      <c r="M18" s="109"/>
      <c r="O18" s="149">
        <v>1</v>
      </c>
    </row>
    <row r="19" spans="2:15">
      <c r="B19" s="420"/>
      <c r="C19" s="420"/>
      <c r="D19" s="132">
        <v>11</v>
      </c>
      <c r="E19" s="133" t="s">
        <v>287</v>
      </c>
      <c r="F19" s="84" t="s">
        <v>86</v>
      </c>
      <c r="G19" s="14">
        <v>100</v>
      </c>
      <c r="H19" s="14">
        <v>3</v>
      </c>
      <c r="I19" s="103" t="str">
        <f t="shared" si="1"/>
        <v>T</v>
      </c>
      <c r="J19" s="148"/>
      <c r="K19" s="108"/>
      <c r="L19" s="109"/>
      <c r="M19" s="109"/>
      <c r="O19" s="149">
        <v>2.5</v>
      </c>
    </row>
    <row r="20" spans="2:15" ht="25.5">
      <c r="B20" s="420"/>
      <c r="C20" s="420"/>
      <c r="D20" s="132">
        <v>12</v>
      </c>
      <c r="E20" s="133" t="s">
        <v>288</v>
      </c>
      <c r="F20" s="84" t="s">
        <v>86</v>
      </c>
      <c r="G20" s="14">
        <v>87.636709462672371</v>
      </c>
      <c r="H20" s="14">
        <v>2</v>
      </c>
      <c r="I20" s="103" t="str">
        <f t="shared" si="1"/>
        <v>S</v>
      </c>
      <c r="J20" s="148"/>
      <c r="K20" s="108"/>
      <c r="L20" s="109"/>
      <c r="M20" s="109"/>
      <c r="O20" s="149">
        <v>2.9996999999999998</v>
      </c>
    </row>
    <row r="21" spans="2:15" ht="25.5">
      <c r="B21" s="420"/>
      <c r="C21" s="420"/>
      <c r="D21" s="132">
        <v>13</v>
      </c>
      <c r="E21" s="133" t="s">
        <v>289</v>
      </c>
      <c r="F21" s="84" t="s">
        <v>86</v>
      </c>
      <c r="G21" s="14">
        <v>95.547837069782133</v>
      </c>
      <c r="H21" s="14">
        <v>2</v>
      </c>
      <c r="I21" s="103" t="str">
        <f t="shared" si="1"/>
        <v>S</v>
      </c>
      <c r="J21" s="148"/>
      <c r="K21" s="108"/>
      <c r="L21" s="109"/>
      <c r="M21" s="109"/>
      <c r="O21" s="149">
        <v>4</v>
      </c>
    </row>
    <row r="22" spans="2:15">
      <c r="B22" s="421"/>
      <c r="C22" s="421"/>
      <c r="D22" s="132">
        <v>14</v>
      </c>
      <c r="E22" s="133" t="s">
        <v>290</v>
      </c>
      <c r="F22" s="84" t="s">
        <v>86</v>
      </c>
      <c r="G22" s="14">
        <v>87.921710018027298</v>
      </c>
      <c r="H22" s="14">
        <v>3</v>
      </c>
      <c r="I22" s="103" t="str">
        <f t="shared" si="1"/>
        <v>T</v>
      </c>
      <c r="J22" s="148"/>
      <c r="K22" s="108"/>
      <c r="L22" s="109"/>
      <c r="M22" s="109"/>
      <c r="O22" s="149">
        <v>4</v>
      </c>
    </row>
    <row r="23" spans="2:15" ht="25.5">
      <c r="B23" s="422">
        <v>2</v>
      </c>
      <c r="C23" s="422" t="s">
        <v>291</v>
      </c>
      <c r="D23" s="132">
        <v>15</v>
      </c>
      <c r="E23" s="133" t="s">
        <v>292</v>
      </c>
      <c r="F23" s="84" t="s">
        <v>86</v>
      </c>
      <c r="G23" s="14">
        <v>100</v>
      </c>
      <c r="H23" s="14">
        <v>3</v>
      </c>
      <c r="I23" s="103" t="str">
        <f t="shared" si="1"/>
        <v>T</v>
      </c>
      <c r="J23" s="147">
        <v>3</v>
      </c>
      <c r="K23" s="103" t="str">
        <f>IF(J23="TDI","TDI",IF(J23&gt;3,"ST",IF(J23&gt;2,"T",IF(J23&gt;1,"S",IF(J23&gt;=0,"R")))))</f>
        <v>T</v>
      </c>
      <c r="L23" s="109"/>
      <c r="M23" s="109"/>
      <c r="O23" s="149">
        <v>1.6664999999999999</v>
      </c>
    </row>
    <row r="24" spans="2:15" ht="38.25">
      <c r="B24" s="422"/>
      <c r="C24" s="422"/>
      <c r="D24" s="132">
        <v>16</v>
      </c>
      <c r="E24" s="133" t="s">
        <v>293</v>
      </c>
      <c r="F24" s="84" t="s">
        <v>86</v>
      </c>
      <c r="G24" s="14">
        <v>94.679033439101772</v>
      </c>
      <c r="H24" s="14">
        <v>4</v>
      </c>
      <c r="I24" s="103" t="str">
        <f t="shared" si="1"/>
        <v>ST</v>
      </c>
      <c r="J24" s="150"/>
      <c r="K24" s="108"/>
      <c r="L24" s="109"/>
      <c r="M24" s="109"/>
      <c r="O24" s="149">
        <v>2.5</v>
      </c>
    </row>
    <row r="25" spans="2:15" ht="25.5">
      <c r="B25" s="422"/>
      <c r="C25" s="422"/>
      <c r="D25" s="132">
        <v>17</v>
      </c>
      <c r="E25" s="133" t="s">
        <v>294</v>
      </c>
      <c r="F25" s="84" t="s">
        <v>86</v>
      </c>
      <c r="G25" s="14">
        <v>100</v>
      </c>
      <c r="H25" s="14">
        <v>4</v>
      </c>
      <c r="I25" s="103" t="str">
        <f t="shared" si="1"/>
        <v>ST</v>
      </c>
      <c r="J25" s="150"/>
      <c r="K25" s="108"/>
      <c r="L25" s="109"/>
      <c r="M25" s="109"/>
      <c r="O25" s="149">
        <v>4</v>
      </c>
    </row>
    <row r="26" spans="2:15" ht="25.5">
      <c r="B26" s="422"/>
      <c r="C26" s="422"/>
      <c r="D26" s="132">
        <v>18</v>
      </c>
      <c r="E26" s="133" t="s">
        <v>295</v>
      </c>
      <c r="F26" s="84" t="s">
        <v>86</v>
      </c>
      <c r="G26" s="14">
        <v>100</v>
      </c>
      <c r="H26" s="14">
        <v>4</v>
      </c>
      <c r="I26" s="103" t="str">
        <f t="shared" si="1"/>
        <v>ST</v>
      </c>
      <c r="J26" s="150"/>
      <c r="K26" s="108"/>
      <c r="L26" s="109"/>
      <c r="M26" s="109"/>
      <c r="O26" s="149">
        <v>2.5</v>
      </c>
    </row>
    <row r="27" spans="2:15" ht="25.5">
      <c r="B27" s="422"/>
      <c r="C27" s="422"/>
      <c r="D27" s="132">
        <v>19</v>
      </c>
      <c r="E27" s="133" t="s">
        <v>296</v>
      </c>
      <c r="F27" s="84" t="s">
        <v>86</v>
      </c>
      <c r="G27" s="14">
        <v>47.411444141689373</v>
      </c>
      <c r="H27" s="14">
        <v>1</v>
      </c>
      <c r="I27" s="103" t="str">
        <f t="shared" si="1"/>
        <v>R</v>
      </c>
      <c r="J27" s="150"/>
      <c r="K27" s="108"/>
      <c r="L27" s="109"/>
      <c r="M27" s="109"/>
      <c r="O27" s="149">
        <v>3.6662999999999997</v>
      </c>
    </row>
    <row r="28" spans="2:15" ht="25.5">
      <c r="B28" s="422"/>
      <c r="C28" s="422"/>
      <c r="D28" s="132">
        <v>20</v>
      </c>
      <c r="E28" s="133" t="s">
        <v>297</v>
      </c>
      <c r="F28" s="84" t="s">
        <v>86</v>
      </c>
      <c r="G28" s="14">
        <v>100</v>
      </c>
      <c r="H28" s="14">
        <v>4</v>
      </c>
      <c r="I28" s="103" t="str">
        <f t="shared" si="1"/>
        <v>ST</v>
      </c>
      <c r="J28" s="150"/>
      <c r="K28" s="108"/>
      <c r="L28" s="109"/>
      <c r="M28" s="109"/>
      <c r="O28" s="149">
        <v>1.5</v>
      </c>
    </row>
    <row r="29" spans="2:15" ht="25.5">
      <c r="B29" s="422"/>
      <c r="C29" s="422"/>
      <c r="D29" s="132">
        <v>21</v>
      </c>
      <c r="E29" s="133" t="s">
        <v>298</v>
      </c>
      <c r="F29" s="84" t="s">
        <v>86</v>
      </c>
      <c r="G29" s="14">
        <v>8.7429292157162504</v>
      </c>
      <c r="H29" s="14">
        <v>1</v>
      </c>
      <c r="I29" s="103" t="str">
        <f t="shared" si="1"/>
        <v>R</v>
      </c>
      <c r="J29" s="150"/>
      <c r="K29" s="108"/>
      <c r="L29" s="109"/>
      <c r="M29" s="109"/>
      <c r="O29" s="149">
        <v>4</v>
      </c>
    </row>
    <row r="30" spans="2:15">
      <c r="B30" s="422"/>
      <c r="C30" s="422"/>
      <c r="D30" s="132">
        <v>22</v>
      </c>
      <c r="E30" s="133" t="s">
        <v>299</v>
      </c>
      <c r="F30" s="84" t="s">
        <v>86</v>
      </c>
      <c r="G30" s="14">
        <v>81.065088757396452</v>
      </c>
      <c r="H30" s="14">
        <v>3</v>
      </c>
      <c r="I30" s="103" t="str">
        <f t="shared" si="1"/>
        <v>T</v>
      </c>
      <c r="J30" s="150"/>
      <c r="K30" s="108"/>
      <c r="L30" s="109"/>
      <c r="M30" s="109"/>
      <c r="O30" s="149">
        <v>3</v>
      </c>
    </row>
    <row r="31" spans="2:15" ht="20.25" customHeight="1">
      <c r="B31" s="422">
        <v>3</v>
      </c>
      <c r="C31" s="422" t="s">
        <v>300</v>
      </c>
      <c r="D31" s="132">
        <v>23</v>
      </c>
      <c r="E31" s="133" t="s">
        <v>301</v>
      </c>
      <c r="F31" s="84" t="s">
        <v>86</v>
      </c>
      <c r="G31" s="14">
        <v>1.5459383014388943</v>
      </c>
      <c r="H31" s="14">
        <v>1</v>
      </c>
      <c r="I31" s="103" t="str">
        <f t="shared" si="1"/>
        <v>R</v>
      </c>
      <c r="J31" s="147">
        <v>1.5</v>
      </c>
      <c r="K31" s="103" t="str">
        <f>IF(J31="TDI","TDI",IF(J31&gt;3,"ST",IF(J31&gt;2,"T",IF(J31&gt;1,"S",IF(J31&gt;=0,"R")))))</f>
        <v>S</v>
      </c>
      <c r="L31" s="109"/>
      <c r="M31" s="109"/>
      <c r="O31" s="149">
        <v>2.9996999999999998</v>
      </c>
    </row>
    <row r="32" spans="2:15" ht="25.5">
      <c r="B32" s="422"/>
      <c r="C32" s="422"/>
      <c r="D32" s="132">
        <v>24</v>
      </c>
      <c r="E32" s="133" t="s">
        <v>302</v>
      </c>
      <c r="F32" s="84" t="s">
        <v>86</v>
      </c>
      <c r="G32" s="14">
        <v>21.621621621621621</v>
      </c>
      <c r="H32" s="14">
        <v>1</v>
      </c>
      <c r="I32" s="103" t="str">
        <f t="shared" si="1"/>
        <v>R</v>
      </c>
      <c r="J32" s="107"/>
      <c r="K32" s="108"/>
      <c r="L32" s="109"/>
      <c r="M32" s="109"/>
      <c r="O32" s="149">
        <v>2.6663999999999999</v>
      </c>
    </row>
    <row r="33" spans="2:17" ht="25.5">
      <c r="B33" s="422"/>
      <c r="C33" s="422"/>
      <c r="D33" s="132">
        <v>25</v>
      </c>
      <c r="E33" s="133" t="s">
        <v>303</v>
      </c>
      <c r="F33" s="87" t="s">
        <v>304</v>
      </c>
      <c r="G33" s="14">
        <v>2.1797804544719787E-2</v>
      </c>
      <c r="H33" s="14">
        <v>1</v>
      </c>
      <c r="I33" s="103" t="str">
        <f t="shared" si="1"/>
        <v>R</v>
      </c>
      <c r="J33" s="107"/>
      <c r="K33" s="108"/>
      <c r="L33" s="109"/>
      <c r="M33" s="109"/>
      <c r="O33" s="149">
        <v>4</v>
      </c>
    </row>
    <row r="34" spans="2:17">
      <c r="B34" s="422"/>
      <c r="C34" s="422"/>
      <c r="D34" s="132">
        <v>26</v>
      </c>
      <c r="E34" s="133" t="s">
        <v>305</v>
      </c>
      <c r="F34" s="84" t="s">
        <v>86</v>
      </c>
      <c r="G34" s="14">
        <v>90</v>
      </c>
      <c r="H34" s="14">
        <v>3</v>
      </c>
      <c r="I34" s="103" t="str">
        <f t="shared" si="1"/>
        <v>T</v>
      </c>
      <c r="J34" s="107"/>
      <c r="K34" s="108"/>
      <c r="L34" s="109"/>
      <c r="M34" s="109"/>
      <c r="O34" s="149">
        <v>3</v>
      </c>
    </row>
    <row r="35" spans="2:17" ht="25.5">
      <c r="B35" s="422">
        <v>4</v>
      </c>
      <c r="C35" s="422" t="s">
        <v>306</v>
      </c>
      <c r="D35" s="132">
        <v>27</v>
      </c>
      <c r="E35" s="134" t="s">
        <v>307</v>
      </c>
      <c r="F35" s="84" t="s">
        <v>86</v>
      </c>
      <c r="G35" s="14">
        <v>76.074614760746158</v>
      </c>
      <c r="H35" s="14">
        <v>3</v>
      </c>
      <c r="I35" s="103" t="str">
        <f t="shared" si="1"/>
        <v>T</v>
      </c>
      <c r="J35" s="151">
        <v>3.5</v>
      </c>
      <c r="K35" s="103" t="str">
        <f t="shared" ref="K35:K40" si="2">IF(J35="TDI","TDI",IF(J35&gt;3,"ST",IF(J35&gt;2,"T",IF(J35&gt;1,"S",IF(J35&gt;=0,"R")))))</f>
        <v>ST</v>
      </c>
      <c r="L35" s="109"/>
      <c r="M35" s="109"/>
      <c r="O35" s="149">
        <v>2.5</v>
      </c>
    </row>
    <row r="36" spans="2:17" ht="15" customHeight="1">
      <c r="B36" s="422"/>
      <c r="C36" s="422"/>
      <c r="D36" s="135">
        <v>28</v>
      </c>
      <c r="E36" s="136" t="s">
        <v>308</v>
      </c>
      <c r="F36" s="84" t="s">
        <v>86</v>
      </c>
      <c r="G36" s="14">
        <v>67.669784465229768</v>
      </c>
      <c r="H36" s="14">
        <v>4</v>
      </c>
      <c r="I36" s="103" t="str">
        <f t="shared" si="1"/>
        <v>ST</v>
      </c>
      <c r="J36" s="150"/>
      <c r="K36" s="108"/>
      <c r="L36" s="109"/>
      <c r="M36" s="109"/>
      <c r="O36" s="444">
        <v>2.9624349999999993</v>
      </c>
    </row>
    <row r="37" spans="2:17" ht="18.75" customHeight="1">
      <c r="B37" s="422"/>
      <c r="C37" s="422"/>
      <c r="D37" s="132">
        <v>29</v>
      </c>
      <c r="E37" s="134" t="s">
        <v>309</v>
      </c>
      <c r="F37" s="84" t="s">
        <v>86</v>
      </c>
      <c r="G37" s="14">
        <v>78.284317250305605</v>
      </c>
      <c r="H37" s="14">
        <v>3</v>
      </c>
      <c r="I37" s="103" t="str">
        <f t="shared" si="1"/>
        <v>T</v>
      </c>
      <c r="J37" s="150"/>
      <c r="K37" s="108"/>
      <c r="L37" s="109"/>
      <c r="M37" s="109"/>
    </row>
    <row r="38" spans="2:17" ht="19.5" customHeight="1">
      <c r="B38" s="422"/>
      <c r="C38" s="422"/>
      <c r="D38" s="132">
        <v>30</v>
      </c>
      <c r="E38" s="137" t="s">
        <v>310</v>
      </c>
      <c r="F38" s="84" t="s">
        <v>86</v>
      </c>
      <c r="G38" s="14">
        <v>0.43274328748674529</v>
      </c>
      <c r="H38" s="14">
        <v>4</v>
      </c>
      <c r="I38" s="103" t="str">
        <f t="shared" si="1"/>
        <v>ST</v>
      </c>
      <c r="J38" s="150"/>
      <c r="K38" s="108"/>
      <c r="L38" s="109"/>
      <c r="M38" s="109"/>
    </row>
    <row r="39" spans="2:17" ht="25.5">
      <c r="B39" s="138">
        <v>5</v>
      </c>
      <c r="C39" s="132" t="s">
        <v>311</v>
      </c>
      <c r="D39" s="132">
        <v>31</v>
      </c>
      <c r="E39" s="139" t="s">
        <v>312</v>
      </c>
      <c r="F39" s="84" t="s">
        <v>86</v>
      </c>
      <c r="G39" s="14">
        <v>49.451560848189885</v>
      </c>
      <c r="H39" s="14">
        <v>4</v>
      </c>
      <c r="I39" s="103" t="str">
        <f t="shared" si="1"/>
        <v>ST</v>
      </c>
      <c r="J39" s="147">
        <v>4</v>
      </c>
      <c r="K39" s="103" t="str">
        <f t="shared" si="2"/>
        <v>ST</v>
      </c>
      <c r="L39" s="109"/>
      <c r="M39" s="109"/>
      <c r="P39" s="119"/>
      <c r="Q39" s="154"/>
    </row>
    <row r="40" spans="2:17" ht="38.25">
      <c r="B40" s="422">
        <v>6</v>
      </c>
      <c r="C40" s="422" t="s">
        <v>49</v>
      </c>
      <c r="D40" s="132">
        <v>32</v>
      </c>
      <c r="E40" s="133" t="s">
        <v>313</v>
      </c>
      <c r="F40" s="84" t="s">
        <v>228</v>
      </c>
      <c r="G40" s="14" t="s">
        <v>84</v>
      </c>
      <c r="H40" s="14">
        <v>4</v>
      </c>
      <c r="I40" s="103" t="str">
        <f t="shared" si="1"/>
        <v>ST</v>
      </c>
      <c r="J40" s="106">
        <v>3.75</v>
      </c>
      <c r="K40" s="103" t="str">
        <f t="shared" si="2"/>
        <v>ST</v>
      </c>
      <c r="L40" s="109"/>
      <c r="M40" s="109"/>
      <c r="P40" s="119"/>
      <c r="Q40" s="154"/>
    </row>
    <row r="41" spans="2:17" ht="38.25">
      <c r="B41" s="422"/>
      <c r="C41" s="422"/>
      <c r="D41" s="132">
        <v>33</v>
      </c>
      <c r="E41" s="133" t="s">
        <v>314</v>
      </c>
      <c r="F41" s="84" t="s">
        <v>228</v>
      </c>
      <c r="G41" s="14" t="s">
        <v>84</v>
      </c>
      <c r="H41" s="14">
        <v>4</v>
      </c>
      <c r="I41" s="103" t="str">
        <f t="shared" si="1"/>
        <v>ST</v>
      </c>
      <c r="J41" s="150"/>
      <c r="K41" s="108"/>
      <c r="L41" s="109"/>
      <c r="M41" s="109"/>
      <c r="P41" s="119"/>
      <c r="Q41" s="154"/>
    </row>
    <row r="42" spans="2:17" ht="30" customHeight="1">
      <c r="B42" s="422"/>
      <c r="C42" s="422"/>
      <c r="D42" s="132">
        <v>34</v>
      </c>
      <c r="E42" s="133" t="s">
        <v>315</v>
      </c>
      <c r="F42" s="84" t="s">
        <v>228</v>
      </c>
      <c r="G42" s="14" t="s">
        <v>84</v>
      </c>
      <c r="H42" s="14">
        <v>4</v>
      </c>
      <c r="I42" s="103" t="str">
        <f t="shared" si="1"/>
        <v>ST</v>
      </c>
      <c r="J42" s="150"/>
      <c r="K42" s="108"/>
      <c r="L42" s="109"/>
      <c r="M42" s="109"/>
      <c r="P42" s="119"/>
      <c r="Q42" s="154"/>
    </row>
    <row r="43" spans="2:17" ht="25.5">
      <c r="B43" s="422"/>
      <c r="C43" s="422"/>
      <c r="D43" s="132">
        <v>35</v>
      </c>
      <c r="E43" s="133" t="s">
        <v>316</v>
      </c>
      <c r="F43" s="84" t="s">
        <v>86</v>
      </c>
      <c r="G43" s="14">
        <v>100</v>
      </c>
      <c r="H43" s="14">
        <v>3</v>
      </c>
      <c r="I43" s="103" t="str">
        <f t="shared" si="1"/>
        <v>T</v>
      </c>
      <c r="J43" s="150"/>
      <c r="K43" s="108"/>
      <c r="L43" s="109"/>
      <c r="M43" s="109"/>
      <c r="P43" s="119"/>
      <c r="Q43" s="154"/>
    </row>
    <row r="44" spans="2:17">
      <c r="B44" s="419">
        <v>7</v>
      </c>
      <c r="C44" s="419" t="s">
        <v>317</v>
      </c>
      <c r="D44" s="132">
        <v>36</v>
      </c>
      <c r="E44" s="134" t="s">
        <v>318</v>
      </c>
      <c r="F44" s="84" t="s">
        <v>86</v>
      </c>
      <c r="G44" s="14">
        <v>55.969415881690274</v>
      </c>
      <c r="H44" s="14">
        <v>2</v>
      </c>
      <c r="I44" s="103" t="str">
        <f t="shared" si="1"/>
        <v>S</v>
      </c>
      <c r="J44" s="147">
        <v>2.3331</v>
      </c>
      <c r="K44" s="103" t="str">
        <f t="shared" ref="K44:K50" si="3">IF(J44="TDI","TDI",IF(J44&gt;3,"ST",IF(J44&gt;2,"T",IF(J44&gt;1,"S",IF(J44&gt;=0,"R")))))</f>
        <v>T</v>
      </c>
      <c r="L44" s="109"/>
      <c r="M44" s="109"/>
      <c r="P44" s="119"/>
      <c r="Q44" s="154"/>
    </row>
    <row r="45" spans="2:17">
      <c r="B45" s="420"/>
      <c r="C45" s="420"/>
      <c r="D45" s="132">
        <v>37</v>
      </c>
      <c r="E45" s="139" t="s">
        <v>319</v>
      </c>
      <c r="F45" s="84" t="s">
        <v>86</v>
      </c>
      <c r="G45" s="14">
        <v>27.151796780283199</v>
      </c>
      <c r="H45" s="14">
        <v>1</v>
      </c>
      <c r="I45" s="103" t="str">
        <f t="shared" si="1"/>
        <v>R</v>
      </c>
      <c r="J45" s="150"/>
      <c r="K45" s="108"/>
      <c r="L45" s="109"/>
      <c r="M45" s="109"/>
      <c r="P45" s="119"/>
      <c r="Q45" s="154"/>
    </row>
    <row r="46" spans="2:17">
      <c r="B46" s="421"/>
      <c r="C46" s="421"/>
      <c r="D46" s="132">
        <v>38</v>
      </c>
      <c r="E46" s="133" t="s">
        <v>320</v>
      </c>
      <c r="F46" s="84" t="s">
        <v>86</v>
      </c>
      <c r="G46" s="14">
        <v>94.130054409050601</v>
      </c>
      <c r="H46" s="14">
        <v>4</v>
      </c>
      <c r="I46" s="103" t="str">
        <f t="shared" si="1"/>
        <v>ST</v>
      </c>
      <c r="J46" s="150"/>
      <c r="K46" s="108"/>
      <c r="L46" s="109"/>
      <c r="M46" s="109"/>
      <c r="P46" s="119"/>
      <c r="Q46" s="154"/>
    </row>
    <row r="47" spans="2:17" ht="25.5">
      <c r="B47" s="422">
        <v>8</v>
      </c>
      <c r="C47" s="422" t="s">
        <v>321</v>
      </c>
      <c r="D47" s="132">
        <v>39</v>
      </c>
      <c r="E47" s="134" t="s">
        <v>322</v>
      </c>
      <c r="F47" s="87" t="s">
        <v>304</v>
      </c>
      <c r="G47" s="14">
        <v>5.8780596525087069E-2</v>
      </c>
      <c r="H47" s="14">
        <v>4</v>
      </c>
      <c r="I47" s="103" t="str">
        <f t="shared" si="1"/>
        <v>ST</v>
      </c>
      <c r="J47" s="151">
        <v>4</v>
      </c>
      <c r="K47" s="103" t="str">
        <f t="shared" si="3"/>
        <v>ST</v>
      </c>
      <c r="L47" s="109"/>
      <c r="M47" s="109"/>
      <c r="P47" s="119"/>
      <c r="Q47" s="154"/>
    </row>
    <row r="48" spans="2:17">
      <c r="B48" s="422"/>
      <c r="C48" s="422"/>
      <c r="D48" s="132">
        <v>40</v>
      </c>
      <c r="E48" s="134" t="s">
        <v>323</v>
      </c>
      <c r="F48" s="87" t="s">
        <v>304</v>
      </c>
      <c r="G48" s="14">
        <v>1.3029698896394299</v>
      </c>
      <c r="H48" s="14">
        <v>4</v>
      </c>
      <c r="I48" s="103" t="str">
        <f t="shared" si="1"/>
        <v>ST</v>
      </c>
      <c r="J48" s="150"/>
      <c r="K48" s="108"/>
      <c r="L48" s="109"/>
      <c r="M48" s="109"/>
      <c r="P48" s="119"/>
      <c r="Q48" s="154"/>
    </row>
    <row r="49" spans="2:17" ht="32.25" customHeight="1">
      <c r="B49" s="138">
        <v>9</v>
      </c>
      <c r="C49" s="132" t="s">
        <v>324</v>
      </c>
      <c r="D49" s="132">
        <v>41</v>
      </c>
      <c r="E49" s="133" t="s">
        <v>325</v>
      </c>
      <c r="F49" s="84" t="s">
        <v>86</v>
      </c>
      <c r="G49" s="14">
        <v>150.91930116472545</v>
      </c>
      <c r="H49" s="14">
        <v>1</v>
      </c>
      <c r="I49" s="103" t="str">
        <f t="shared" si="1"/>
        <v>R</v>
      </c>
      <c r="J49" s="152">
        <v>1</v>
      </c>
      <c r="K49" s="103" t="str">
        <f t="shared" si="3"/>
        <v>R</v>
      </c>
      <c r="L49" s="109"/>
      <c r="M49" s="109"/>
      <c r="P49" s="119"/>
      <c r="Q49" s="154"/>
    </row>
    <row r="50" spans="2:17" ht="17.25" customHeight="1">
      <c r="B50" s="422">
        <v>10</v>
      </c>
      <c r="C50" s="422" t="s">
        <v>326</v>
      </c>
      <c r="D50" s="132">
        <v>42</v>
      </c>
      <c r="E50" s="134" t="s">
        <v>327</v>
      </c>
      <c r="F50" s="84" t="s">
        <v>86</v>
      </c>
      <c r="G50" s="14">
        <v>55.072463768115945</v>
      </c>
      <c r="H50" s="14">
        <v>2</v>
      </c>
      <c r="I50" s="103" t="str">
        <f t="shared" si="1"/>
        <v>S</v>
      </c>
      <c r="J50" s="153">
        <v>2.5</v>
      </c>
      <c r="K50" s="103" t="str">
        <f t="shared" si="3"/>
        <v>T</v>
      </c>
      <c r="L50" s="109"/>
      <c r="M50" s="109"/>
      <c r="P50" s="119"/>
      <c r="Q50" s="154"/>
    </row>
    <row r="51" spans="2:17">
      <c r="B51" s="422"/>
      <c r="C51" s="422"/>
      <c r="D51" s="132">
        <v>43</v>
      </c>
      <c r="E51" s="134" t="s">
        <v>328</v>
      </c>
      <c r="F51" s="84" t="s">
        <v>86</v>
      </c>
      <c r="G51" s="14">
        <v>96.581196581196579</v>
      </c>
      <c r="H51" s="14">
        <v>3</v>
      </c>
      <c r="I51" s="103" t="str">
        <f t="shared" si="1"/>
        <v>T</v>
      </c>
      <c r="J51" s="150"/>
      <c r="K51" s="108"/>
      <c r="L51" s="109"/>
      <c r="M51" s="109"/>
      <c r="P51" s="119"/>
      <c r="Q51" s="154"/>
    </row>
    <row r="52" spans="2:17">
      <c r="B52" s="422">
        <v>11</v>
      </c>
      <c r="C52" s="422" t="s">
        <v>329</v>
      </c>
      <c r="D52" s="132">
        <v>44</v>
      </c>
      <c r="E52" s="134" t="s">
        <v>330</v>
      </c>
      <c r="F52" s="84" t="s">
        <v>86</v>
      </c>
      <c r="G52" s="14">
        <v>97.831592276036716</v>
      </c>
      <c r="H52" s="14">
        <v>3</v>
      </c>
      <c r="I52" s="103" t="str">
        <f t="shared" si="1"/>
        <v>T</v>
      </c>
      <c r="J52" s="147">
        <v>2.9996999999999998</v>
      </c>
      <c r="K52" s="103" t="str">
        <f t="shared" ref="K52:K57" si="4">IF(J52="TDI","TDI",IF(J52&gt;3,"ST",IF(J52&gt;2,"T",IF(J52&gt;1,"S",IF(J52&gt;=0,"R")))))</f>
        <v>T</v>
      </c>
      <c r="L52" s="109"/>
      <c r="M52" s="109"/>
      <c r="P52" s="119"/>
      <c r="Q52" s="154"/>
    </row>
    <row r="53" spans="2:17" ht="19.5" customHeight="1">
      <c r="B53" s="422"/>
      <c r="C53" s="422"/>
      <c r="D53" s="132">
        <v>45</v>
      </c>
      <c r="E53" s="134" t="s">
        <v>331</v>
      </c>
      <c r="F53" s="87" t="s">
        <v>304</v>
      </c>
      <c r="G53" s="14">
        <v>333.32027097855001</v>
      </c>
      <c r="H53" s="14">
        <v>2</v>
      </c>
      <c r="I53" s="103" t="str">
        <f t="shared" si="1"/>
        <v>S</v>
      </c>
      <c r="J53" s="150"/>
      <c r="K53" s="108"/>
      <c r="L53" s="109"/>
      <c r="M53" s="109"/>
      <c r="P53" s="119"/>
      <c r="Q53" s="154"/>
    </row>
    <row r="54" spans="2:17" ht="25.5" customHeight="1">
      <c r="B54" s="422"/>
      <c r="C54" s="422"/>
      <c r="D54" s="132">
        <v>46</v>
      </c>
      <c r="E54" s="134" t="s">
        <v>332</v>
      </c>
      <c r="F54" s="84" t="s">
        <v>333</v>
      </c>
      <c r="G54" s="14" t="s">
        <v>334</v>
      </c>
      <c r="H54" s="14">
        <v>4</v>
      </c>
      <c r="I54" s="103" t="str">
        <f t="shared" si="1"/>
        <v>ST</v>
      </c>
      <c r="J54" s="150"/>
      <c r="K54" s="108"/>
      <c r="L54" s="109"/>
      <c r="M54" s="109"/>
      <c r="P54" s="119"/>
      <c r="Q54" s="154"/>
    </row>
    <row r="55" spans="2:17" ht="21.75" customHeight="1">
      <c r="B55" s="422">
        <v>12</v>
      </c>
      <c r="C55" s="422" t="s">
        <v>335</v>
      </c>
      <c r="D55" s="132">
        <v>47</v>
      </c>
      <c r="E55" s="134" t="s">
        <v>336</v>
      </c>
      <c r="F55" s="84" t="s">
        <v>86</v>
      </c>
      <c r="G55" s="14">
        <v>84.808871258564736</v>
      </c>
      <c r="H55" s="14">
        <v>4</v>
      </c>
      <c r="I55" s="103" t="str">
        <f t="shared" si="1"/>
        <v>ST</v>
      </c>
      <c r="J55" s="152">
        <v>4</v>
      </c>
      <c r="K55" s="103" t="str">
        <f t="shared" si="4"/>
        <v>ST</v>
      </c>
      <c r="L55" s="109"/>
      <c r="M55" s="109"/>
      <c r="P55" s="119"/>
      <c r="Q55" s="154"/>
    </row>
    <row r="56" spans="2:17">
      <c r="B56" s="422"/>
      <c r="C56" s="422"/>
      <c r="D56" s="132">
        <v>48</v>
      </c>
      <c r="E56" s="134" t="s">
        <v>337</v>
      </c>
      <c r="F56" s="84" t="s">
        <v>86</v>
      </c>
      <c r="G56" s="14">
        <v>23.380900109769485</v>
      </c>
      <c r="H56" s="14">
        <v>4</v>
      </c>
      <c r="I56" s="103" t="str">
        <f t="shared" si="1"/>
        <v>ST</v>
      </c>
      <c r="J56" s="150"/>
      <c r="K56" s="108"/>
      <c r="L56" s="109"/>
      <c r="M56" s="109"/>
      <c r="P56" s="119"/>
      <c r="Q56" s="154"/>
    </row>
    <row r="57" spans="2:17" ht="25.5">
      <c r="B57" s="422">
        <v>13</v>
      </c>
      <c r="C57" s="422" t="s">
        <v>338</v>
      </c>
      <c r="D57" s="132">
        <v>49</v>
      </c>
      <c r="E57" s="134" t="s">
        <v>339</v>
      </c>
      <c r="F57" s="87" t="s">
        <v>228</v>
      </c>
      <c r="G57" s="14" t="s">
        <v>84</v>
      </c>
      <c r="H57" s="14">
        <v>4</v>
      </c>
      <c r="I57" s="103" t="str">
        <f t="shared" si="1"/>
        <v>ST</v>
      </c>
      <c r="J57" s="147">
        <v>4</v>
      </c>
      <c r="K57" s="103" t="str">
        <f t="shared" si="4"/>
        <v>ST</v>
      </c>
      <c r="L57" s="109"/>
      <c r="M57" s="109"/>
      <c r="P57" s="119"/>
      <c r="Q57" s="154"/>
    </row>
    <row r="58" spans="2:17">
      <c r="B58" s="422"/>
      <c r="C58" s="422"/>
      <c r="D58" s="132">
        <v>50</v>
      </c>
      <c r="E58" s="134" t="s">
        <v>340</v>
      </c>
      <c r="F58" s="87" t="s">
        <v>304</v>
      </c>
      <c r="G58" s="85">
        <v>495310</v>
      </c>
      <c r="H58" s="14">
        <v>4</v>
      </c>
      <c r="I58" s="103" t="str">
        <f t="shared" si="1"/>
        <v>ST</v>
      </c>
      <c r="J58" s="150"/>
      <c r="K58" s="108"/>
      <c r="L58" s="109"/>
      <c r="M58" s="109"/>
      <c r="P58" s="119"/>
      <c r="Q58" s="154"/>
    </row>
    <row r="59" spans="2:17" ht="25.5">
      <c r="B59" s="422">
        <v>14</v>
      </c>
      <c r="C59" s="422" t="s">
        <v>341</v>
      </c>
      <c r="D59" s="132">
        <v>51</v>
      </c>
      <c r="E59" s="134" t="s">
        <v>342</v>
      </c>
      <c r="F59" s="84" t="s">
        <v>86</v>
      </c>
      <c r="G59" s="85">
        <v>18.391361528344984</v>
      </c>
      <c r="H59" s="14">
        <v>1</v>
      </c>
      <c r="I59" s="103" t="str">
        <f t="shared" si="1"/>
        <v>R</v>
      </c>
      <c r="J59" s="147">
        <v>1.6665000000000001</v>
      </c>
      <c r="K59" s="103" t="str">
        <f t="shared" ref="K59:K65" si="5">IF(J59="TDI","TDI",IF(J59&gt;3,"ST",IF(J59&gt;2,"T",IF(J59&gt;1,"S",IF(J59&gt;=0,"R")))))</f>
        <v>S</v>
      </c>
      <c r="L59" s="109"/>
      <c r="M59" s="109"/>
      <c r="P59" s="119"/>
      <c r="Q59" s="154"/>
    </row>
    <row r="60" spans="2:17" ht="25.5">
      <c r="B60" s="422"/>
      <c r="C60" s="422"/>
      <c r="D60" s="132">
        <v>52</v>
      </c>
      <c r="E60" s="134" t="s">
        <v>343</v>
      </c>
      <c r="F60" s="84" t="s">
        <v>86</v>
      </c>
      <c r="G60" s="85">
        <v>98.849446157675658</v>
      </c>
      <c r="H60" s="14">
        <v>3</v>
      </c>
      <c r="I60" s="103" t="str">
        <f t="shared" si="1"/>
        <v>T</v>
      </c>
      <c r="J60" s="150"/>
      <c r="K60" s="108"/>
      <c r="L60" s="109"/>
      <c r="M60" s="109"/>
      <c r="P60" s="119"/>
      <c r="Q60" s="154"/>
    </row>
    <row r="61" spans="2:17">
      <c r="B61" s="422"/>
      <c r="C61" s="422"/>
      <c r="D61" s="132">
        <v>53</v>
      </c>
      <c r="E61" s="134" t="s">
        <v>344</v>
      </c>
      <c r="F61" s="84" t="s">
        <v>86</v>
      </c>
      <c r="G61" s="85">
        <v>47.009613044536387</v>
      </c>
      <c r="H61" s="14">
        <v>1</v>
      </c>
      <c r="I61" s="103" t="str">
        <f t="shared" si="1"/>
        <v>R</v>
      </c>
      <c r="J61" s="150"/>
      <c r="K61" s="108"/>
      <c r="L61" s="109"/>
      <c r="M61" s="109"/>
      <c r="P61" s="119"/>
      <c r="Q61" s="154"/>
    </row>
    <row r="62" spans="2:17">
      <c r="B62" s="422">
        <v>15</v>
      </c>
      <c r="C62" s="422" t="s">
        <v>345</v>
      </c>
      <c r="D62" s="132">
        <v>54</v>
      </c>
      <c r="E62" s="134" t="s">
        <v>346</v>
      </c>
      <c r="F62" s="84" t="s">
        <v>86</v>
      </c>
      <c r="G62" s="85">
        <v>70.620777440516989</v>
      </c>
      <c r="H62" s="14">
        <v>3</v>
      </c>
      <c r="I62" s="103" t="str">
        <f t="shared" si="1"/>
        <v>T</v>
      </c>
      <c r="J62" s="147">
        <v>2.5</v>
      </c>
      <c r="K62" s="103" t="str">
        <f t="shared" si="5"/>
        <v>T</v>
      </c>
      <c r="L62" s="109"/>
      <c r="M62" s="109"/>
      <c r="P62" s="119"/>
      <c r="Q62" s="154"/>
    </row>
    <row r="63" spans="2:17" ht="25.5">
      <c r="B63" s="422"/>
      <c r="C63" s="422"/>
      <c r="D63" s="132">
        <v>55</v>
      </c>
      <c r="E63" s="134" t="s">
        <v>347</v>
      </c>
      <c r="F63" s="84" t="s">
        <v>86</v>
      </c>
      <c r="G63" s="85">
        <v>2.4761904761904763</v>
      </c>
      <c r="H63" s="14">
        <v>2</v>
      </c>
      <c r="I63" s="103" t="str">
        <f t="shared" si="1"/>
        <v>S</v>
      </c>
      <c r="J63" s="150"/>
      <c r="K63" s="108"/>
      <c r="L63" s="109"/>
      <c r="M63" s="109"/>
      <c r="P63" s="119"/>
      <c r="Q63" s="154"/>
    </row>
    <row r="64" spans="2:17" ht="18" customHeight="1">
      <c r="B64" s="138">
        <v>16</v>
      </c>
      <c r="C64" s="132" t="s">
        <v>348</v>
      </c>
      <c r="D64" s="132">
        <v>56</v>
      </c>
      <c r="E64" s="134" t="s">
        <v>349</v>
      </c>
      <c r="F64" s="87" t="s">
        <v>350</v>
      </c>
      <c r="G64" s="85">
        <v>1.621376811594203E-2</v>
      </c>
      <c r="H64" s="14">
        <v>4</v>
      </c>
      <c r="I64" s="103" t="str">
        <f t="shared" si="1"/>
        <v>ST</v>
      </c>
      <c r="J64" s="151">
        <v>4</v>
      </c>
      <c r="K64" s="103" t="str">
        <f t="shared" si="5"/>
        <v>ST</v>
      </c>
      <c r="L64" s="109"/>
      <c r="M64" s="109"/>
      <c r="P64" s="119"/>
      <c r="Q64" s="154"/>
    </row>
    <row r="65" spans="2:13" ht="27.75" customHeight="1">
      <c r="B65" s="422">
        <v>17</v>
      </c>
      <c r="C65" s="422" t="s">
        <v>351</v>
      </c>
      <c r="D65" s="132">
        <v>57</v>
      </c>
      <c r="E65" s="134" t="s">
        <v>352</v>
      </c>
      <c r="F65" s="87" t="s">
        <v>228</v>
      </c>
      <c r="G65" s="14" t="s">
        <v>84</v>
      </c>
      <c r="H65" s="14">
        <v>4</v>
      </c>
      <c r="I65" s="103" t="str">
        <f t="shared" si="1"/>
        <v>ST</v>
      </c>
      <c r="J65" s="175">
        <v>2.5</v>
      </c>
      <c r="K65" s="103" t="str">
        <f t="shared" si="5"/>
        <v>T</v>
      </c>
      <c r="L65" s="109"/>
      <c r="M65" s="109"/>
    </row>
    <row r="66" spans="2:13">
      <c r="B66" s="422"/>
      <c r="C66" s="422"/>
      <c r="D66" s="132">
        <v>58</v>
      </c>
      <c r="E66" s="134" t="s">
        <v>353</v>
      </c>
      <c r="F66" s="87" t="s">
        <v>354</v>
      </c>
      <c r="G66" s="14">
        <v>4</v>
      </c>
      <c r="H66" s="14">
        <v>1</v>
      </c>
      <c r="I66" s="103" t="str">
        <f t="shared" si="1"/>
        <v>R</v>
      </c>
      <c r="J66" s="150"/>
      <c r="K66" s="108"/>
      <c r="L66" s="109"/>
      <c r="M66" s="109"/>
    </row>
    <row r="67" spans="2:13">
      <c r="B67" s="419">
        <v>18</v>
      </c>
      <c r="C67" s="419" t="s">
        <v>355</v>
      </c>
      <c r="D67" s="132">
        <v>59</v>
      </c>
      <c r="E67" s="134" t="s">
        <v>356</v>
      </c>
      <c r="F67" s="84" t="s">
        <v>86</v>
      </c>
      <c r="G67" s="85">
        <v>64.830973661266384</v>
      </c>
      <c r="H67" s="14">
        <v>4</v>
      </c>
      <c r="I67" s="103" t="str">
        <f t="shared" si="1"/>
        <v>ST</v>
      </c>
      <c r="J67" s="152">
        <v>3.6663000000000001</v>
      </c>
      <c r="K67" s="103" t="str">
        <f t="shared" ref="K67:K72" si="6">IF(J67="TDI","TDI",IF(J67&gt;3,"ST",IF(J67&gt;2,"T",IF(J67&gt;1,"S",IF(J67&gt;=0,"R")))))</f>
        <v>ST</v>
      </c>
      <c r="L67" s="109"/>
      <c r="M67" s="109"/>
    </row>
    <row r="68" spans="2:13">
      <c r="B68" s="420"/>
      <c r="C68" s="420"/>
      <c r="D68" s="132">
        <v>60</v>
      </c>
      <c r="E68" s="134" t="s">
        <v>357</v>
      </c>
      <c r="F68" s="84" t="s">
        <v>86</v>
      </c>
      <c r="G68" s="14">
        <v>100</v>
      </c>
      <c r="H68" s="14">
        <v>4</v>
      </c>
      <c r="I68" s="103" t="str">
        <f t="shared" si="1"/>
        <v>ST</v>
      </c>
      <c r="J68" s="150"/>
      <c r="K68" s="108"/>
      <c r="L68" s="109"/>
      <c r="M68" s="109"/>
    </row>
    <row r="69" spans="2:13">
      <c r="B69" s="421"/>
      <c r="C69" s="421"/>
      <c r="D69" s="132">
        <v>61</v>
      </c>
      <c r="E69" s="134" t="s">
        <v>358</v>
      </c>
      <c r="F69" s="84" t="s">
        <v>86</v>
      </c>
      <c r="G69" s="14">
        <v>100</v>
      </c>
      <c r="H69" s="14">
        <v>3</v>
      </c>
      <c r="I69" s="103" t="str">
        <f t="shared" si="1"/>
        <v>T</v>
      </c>
      <c r="J69" s="150"/>
      <c r="K69" s="108"/>
      <c r="L69" s="109"/>
      <c r="M69" s="109"/>
    </row>
    <row r="70" spans="2:13">
      <c r="B70" s="423">
        <v>19</v>
      </c>
      <c r="C70" s="426" t="s">
        <v>359</v>
      </c>
      <c r="D70" s="132">
        <v>62</v>
      </c>
      <c r="E70" s="134" t="s">
        <v>360</v>
      </c>
      <c r="F70" s="87" t="s">
        <v>361</v>
      </c>
      <c r="G70" s="14">
        <v>2</v>
      </c>
      <c r="H70" s="14">
        <v>2</v>
      </c>
      <c r="I70" s="103" t="str">
        <f t="shared" si="1"/>
        <v>S</v>
      </c>
      <c r="J70" s="147">
        <v>1.5</v>
      </c>
      <c r="K70" s="103" t="str">
        <f t="shared" si="6"/>
        <v>S</v>
      </c>
      <c r="L70" s="109"/>
      <c r="M70" s="109"/>
    </row>
    <row r="71" spans="2:13" ht="25.5">
      <c r="B71" s="424"/>
      <c r="C71" s="426"/>
      <c r="D71" s="132">
        <v>63</v>
      </c>
      <c r="E71" s="134" t="s">
        <v>362</v>
      </c>
      <c r="F71" s="87" t="s">
        <v>361</v>
      </c>
      <c r="G71" s="14">
        <v>1</v>
      </c>
      <c r="H71" s="14">
        <v>1</v>
      </c>
      <c r="I71" s="103" t="str">
        <f t="shared" si="1"/>
        <v>R</v>
      </c>
      <c r="J71" s="150"/>
      <c r="K71" s="108"/>
      <c r="L71" s="109"/>
      <c r="M71" s="109"/>
    </row>
    <row r="72" spans="2:13" ht="23.25" customHeight="1">
      <c r="B72" s="423">
        <v>20</v>
      </c>
      <c r="C72" s="422" t="s">
        <v>363</v>
      </c>
      <c r="D72" s="132">
        <v>64</v>
      </c>
      <c r="E72" s="134" t="s">
        <v>364</v>
      </c>
      <c r="F72" s="87" t="s">
        <v>365</v>
      </c>
      <c r="G72" s="14">
        <v>11</v>
      </c>
      <c r="H72" s="14">
        <v>4</v>
      </c>
      <c r="I72" s="103" t="str">
        <f t="shared" si="1"/>
        <v>ST</v>
      </c>
      <c r="J72" s="147">
        <v>4</v>
      </c>
      <c r="K72" s="103" t="str">
        <f t="shared" si="6"/>
        <v>ST</v>
      </c>
      <c r="L72" s="109"/>
      <c r="M72" s="109"/>
    </row>
    <row r="73" spans="2:13" ht="24.75" customHeight="1">
      <c r="B73" s="424"/>
      <c r="C73" s="422"/>
      <c r="D73" s="132">
        <v>65</v>
      </c>
      <c r="E73" s="134" t="s">
        <v>366</v>
      </c>
      <c r="F73" s="87" t="s">
        <v>228</v>
      </c>
      <c r="G73" s="14" t="s">
        <v>84</v>
      </c>
      <c r="H73" s="14">
        <v>4</v>
      </c>
      <c r="I73" s="103" t="str">
        <f t="shared" si="1"/>
        <v>ST</v>
      </c>
      <c r="J73" s="150"/>
      <c r="K73" s="108"/>
      <c r="L73" s="109"/>
      <c r="M73" s="109"/>
    </row>
    <row r="74" spans="2:13" ht="44.25" customHeight="1">
      <c r="B74" s="423">
        <v>21</v>
      </c>
      <c r="C74" s="419" t="s">
        <v>367</v>
      </c>
      <c r="D74" s="132">
        <v>66</v>
      </c>
      <c r="E74" s="134" t="s">
        <v>368</v>
      </c>
      <c r="F74" s="84" t="s">
        <v>86</v>
      </c>
      <c r="G74" s="14">
        <v>100</v>
      </c>
      <c r="H74" s="14">
        <v>3</v>
      </c>
      <c r="I74" s="103" t="str">
        <f t="shared" ref="I74:I87" si="7">IF(H74="TDI","TDI",IF(H74&gt;3,"ST",IF(H74&gt;2,"T",IF(H74&gt;1,"S",IF(H74&gt;=0,"R")))))</f>
        <v>T</v>
      </c>
      <c r="J74" s="152">
        <v>3</v>
      </c>
      <c r="K74" s="103" t="str">
        <f t="shared" ref="K74:K79" si="8">IF(J74="TDI","TDI",IF(J74&gt;3,"ST",IF(J74&gt;2,"T",IF(J74&gt;1,"S",IF(J74&gt;=0,"R")))))</f>
        <v>T</v>
      </c>
      <c r="L74" s="109"/>
      <c r="M74" s="109"/>
    </row>
    <row r="75" spans="2:13" ht="44.25" customHeight="1">
      <c r="B75" s="424"/>
      <c r="C75" s="421"/>
      <c r="D75" s="132">
        <v>67</v>
      </c>
      <c r="E75" s="134" t="s">
        <v>369</v>
      </c>
      <c r="F75" s="84" t="s">
        <v>86</v>
      </c>
      <c r="G75" s="14">
        <v>100</v>
      </c>
      <c r="H75" s="14">
        <v>3</v>
      </c>
      <c r="I75" s="103" t="str">
        <f t="shared" si="7"/>
        <v>T</v>
      </c>
      <c r="J75" s="150"/>
      <c r="K75" s="108"/>
      <c r="L75" s="109"/>
      <c r="M75" s="109"/>
    </row>
    <row r="76" spans="2:13" ht="25.5">
      <c r="B76" s="423">
        <v>22</v>
      </c>
      <c r="C76" s="419" t="s">
        <v>370</v>
      </c>
      <c r="D76" s="132">
        <v>68</v>
      </c>
      <c r="E76" s="134" t="s">
        <v>371</v>
      </c>
      <c r="F76" s="84" t="s">
        <v>365</v>
      </c>
      <c r="G76" s="14">
        <v>2</v>
      </c>
      <c r="H76" s="14">
        <v>1</v>
      </c>
      <c r="I76" s="103" t="str">
        <f t="shared" si="7"/>
        <v>R</v>
      </c>
      <c r="J76" s="147">
        <v>2.9996999999999998</v>
      </c>
      <c r="K76" s="103" t="str">
        <f t="shared" si="8"/>
        <v>T</v>
      </c>
      <c r="L76" s="109"/>
      <c r="M76" s="109"/>
    </row>
    <row r="77" spans="2:13" ht="25.5">
      <c r="B77" s="425"/>
      <c r="C77" s="420"/>
      <c r="D77" s="132">
        <v>69</v>
      </c>
      <c r="E77" s="134" t="s">
        <v>372</v>
      </c>
      <c r="F77" s="84" t="s">
        <v>86</v>
      </c>
      <c r="G77" s="14">
        <v>100</v>
      </c>
      <c r="H77" s="14">
        <v>4</v>
      </c>
      <c r="I77" s="103" t="str">
        <f t="shared" si="7"/>
        <v>ST</v>
      </c>
      <c r="J77" s="150"/>
      <c r="K77" s="108"/>
      <c r="L77" s="109"/>
      <c r="M77" s="109"/>
    </row>
    <row r="78" spans="2:13">
      <c r="B78" s="424"/>
      <c r="C78" s="421"/>
      <c r="D78" s="132">
        <v>70</v>
      </c>
      <c r="E78" s="134" t="s">
        <v>373</v>
      </c>
      <c r="F78" s="84" t="s">
        <v>86</v>
      </c>
      <c r="G78" s="85">
        <v>67.26789168278529</v>
      </c>
      <c r="H78" s="14">
        <v>4</v>
      </c>
      <c r="I78" s="103" t="str">
        <f t="shared" si="7"/>
        <v>ST</v>
      </c>
      <c r="J78" s="150"/>
      <c r="K78" s="108"/>
      <c r="L78" s="109"/>
      <c r="M78" s="109"/>
    </row>
    <row r="79" spans="2:13">
      <c r="B79" s="423">
        <v>23</v>
      </c>
      <c r="C79" s="422" t="s">
        <v>374</v>
      </c>
      <c r="D79" s="132">
        <v>71</v>
      </c>
      <c r="E79" s="134" t="s">
        <v>375</v>
      </c>
      <c r="F79" s="84" t="s">
        <v>354</v>
      </c>
      <c r="G79" s="14">
        <v>1</v>
      </c>
      <c r="H79" s="14">
        <v>1</v>
      </c>
      <c r="I79" s="103" t="str">
        <f t="shared" si="7"/>
        <v>R</v>
      </c>
      <c r="J79" s="147">
        <v>2.6663999999999999</v>
      </c>
      <c r="K79" s="103" t="str">
        <f t="shared" si="8"/>
        <v>T</v>
      </c>
      <c r="L79" s="109"/>
      <c r="M79" s="109"/>
    </row>
    <row r="80" spans="2:13">
      <c r="B80" s="425"/>
      <c r="C80" s="422"/>
      <c r="D80" s="132">
        <v>72</v>
      </c>
      <c r="E80" s="134" t="s">
        <v>376</v>
      </c>
      <c r="F80" s="84" t="s">
        <v>365</v>
      </c>
      <c r="G80" s="14">
        <v>14</v>
      </c>
      <c r="H80" s="14">
        <v>4</v>
      </c>
      <c r="I80" s="103" t="str">
        <f t="shared" si="7"/>
        <v>ST</v>
      </c>
      <c r="J80" s="150"/>
      <c r="K80" s="108"/>
      <c r="L80" s="109"/>
      <c r="M80" s="109"/>
    </row>
    <row r="81" spans="2:13" ht="25.5">
      <c r="B81" s="424"/>
      <c r="C81" s="422"/>
      <c r="D81" s="132">
        <v>73</v>
      </c>
      <c r="E81" s="134" t="s">
        <v>377</v>
      </c>
      <c r="F81" s="84" t="s">
        <v>86</v>
      </c>
      <c r="G81" s="14">
        <v>100</v>
      </c>
      <c r="H81" s="14">
        <v>3</v>
      </c>
      <c r="I81" s="103" t="str">
        <f t="shared" si="7"/>
        <v>T</v>
      </c>
      <c r="J81" s="150"/>
      <c r="K81" s="108"/>
      <c r="L81" s="109"/>
      <c r="M81" s="109"/>
    </row>
    <row r="82" spans="2:13" ht="25.5">
      <c r="B82" s="423">
        <v>24</v>
      </c>
      <c r="C82" s="419" t="s">
        <v>378</v>
      </c>
      <c r="D82" s="132">
        <v>74</v>
      </c>
      <c r="E82" s="134" t="s">
        <v>379</v>
      </c>
      <c r="F82" s="84" t="s">
        <v>228</v>
      </c>
      <c r="G82" s="14" t="s">
        <v>84</v>
      </c>
      <c r="H82" s="14">
        <v>4</v>
      </c>
      <c r="I82" s="103" t="str">
        <f t="shared" si="7"/>
        <v>ST</v>
      </c>
      <c r="J82" s="147">
        <v>4</v>
      </c>
      <c r="K82" s="103" t="str">
        <f t="shared" ref="K82:K86" si="9">IF(J82="TDI","TDI",IF(J82&gt;3,"ST",IF(J82&gt;2,"T",IF(J82&gt;1,"S",IF(J82&gt;=0,"R")))))</f>
        <v>ST</v>
      </c>
      <c r="L82" s="109"/>
      <c r="M82" s="109"/>
    </row>
    <row r="83" spans="2:13" ht="25.5">
      <c r="B83" s="424"/>
      <c r="C83" s="421"/>
      <c r="D83" s="132">
        <v>75</v>
      </c>
      <c r="E83" s="134" t="s">
        <v>380</v>
      </c>
      <c r="F83" s="84" t="s">
        <v>228</v>
      </c>
      <c r="G83" s="14" t="s">
        <v>84</v>
      </c>
      <c r="H83" s="14">
        <v>4</v>
      </c>
      <c r="I83" s="103" t="str">
        <f t="shared" si="7"/>
        <v>ST</v>
      </c>
      <c r="J83" s="150"/>
      <c r="K83" s="108"/>
      <c r="L83" s="109"/>
      <c r="M83" s="109"/>
    </row>
    <row r="84" spans="2:13">
      <c r="B84" s="423">
        <v>25</v>
      </c>
      <c r="C84" s="422" t="s">
        <v>197</v>
      </c>
      <c r="D84" s="132">
        <v>76</v>
      </c>
      <c r="E84" s="134" t="s">
        <v>381</v>
      </c>
      <c r="F84" s="87" t="s">
        <v>86</v>
      </c>
      <c r="G84" s="85">
        <v>89.189189189189193</v>
      </c>
      <c r="H84" s="14">
        <v>4</v>
      </c>
      <c r="I84" s="103" t="str">
        <f t="shared" si="7"/>
        <v>ST</v>
      </c>
      <c r="J84" s="147">
        <v>2.9996999999999998</v>
      </c>
      <c r="K84" s="103" t="str">
        <f t="shared" si="9"/>
        <v>T</v>
      </c>
      <c r="L84" s="109"/>
      <c r="M84" s="109"/>
    </row>
    <row r="85" spans="2:13" ht="25.5">
      <c r="B85" s="424"/>
      <c r="C85" s="422"/>
      <c r="D85" s="132">
        <v>77</v>
      </c>
      <c r="E85" s="134" t="s">
        <v>382</v>
      </c>
      <c r="F85" s="87" t="s">
        <v>361</v>
      </c>
      <c r="G85" s="14">
        <v>2</v>
      </c>
      <c r="H85" s="14">
        <v>2</v>
      </c>
      <c r="I85" s="103" t="str">
        <f t="shared" si="7"/>
        <v>S</v>
      </c>
      <c r="J85" s="150"/>
      <c r="K85" s="108"/>
      <c r="L85" s="109"/>
      <c r="M85" s="109"/>
    </row>
    <row r="86" spans="2:13" ht="25.5">
      <c r="B86" s="423">
        <v>26</v>
      </c>
      <c r="C86" s="422" t="s">
        <v>383</v>
      </c>
      <c r="D86" s="132">
        <v>78</v>
      </c>
      <c r="E86" s="134" t="s">
        <v>384</v>
      </c>
      <c r="F86" s="87" t="s">
        <v>350</v>
      </c>
      <c r="G86" s="85">
        <v>50.163902815271889</v>
      </c>
      <c r="H86" s="14">
        <v>4</v>
      </c>
      <c r="I86" s="103" t="str">
        <f t="shared" si="7"/>
        <v>ST</v>
      </c>
      <c r="J86" s="147">
        <v>2.5</v>
      </c>
      <c r="K86" s="103" t="str">
        <f t="shared" si="9"/>
        <v>T</v>
      </c>
      <c r="L86" s="109"/>
      <c r="M86" s="109"/>
    </row>
    <row r="87" spans="2:13">
      <c r="B87" s="424"/>
      <c r="C87" s="422"/>
      <c r="D87" s="132">
        <v>79</v>
      </c>
      <c r="E87" s="134" t="s">
        <v>385</v>
      </c>
      <c r="F87" s="87" t="s">
        <v>350</v>
      </c>
      <c r="G87" s="85">
        <v>11.307980123928493</v>
      </c>
      <c r="H87" s="14">
        <v>1</v>
      </c>
      <c r="I87" s="103" t="str">
        <f t="shared" si="7"/>
        <v>R</v>
      </c>
      <c r="J87" s="148"/>
      <c r="K87" s="108"/>
      <c r="L87" s="109"/>
      <c r="M87" s="109"/>
    </row>
    <row r="88" spans="2:13" s="121" customFormat="1">
      <c r="B88" s="155"/>
      <c r="C88" s="156"/>
      <c r="D88" s="156"/>
      <c r="E88" s="157"/>
      <c r="F88" s="158"/>
      <c r="G88" s="159"/>
      <c r="H88" s="160"/>
      <c r="I88" s="160"/>
      <c r="J88" s="176" t="s">
        <v>158</v>
      </c>
      <c r="K88" s="176">
        <f>COUNTIF(K9:K87,"ST")</f>
        <v>11</v>
      </c>
      <c r="L88" s="177">
        <f>+K88/K93*100</f>
        <v>42.307692307692307</v>
      </c>
      <c r="M88" s="160"/>
    </row>
    <row r="89" spans="2:13" s="121" customFormat="1">
      <c r="B89" s="161"/>
      <c r="C89" s="90"/>
      <c r="D89" s="90"/>
      <c r="E89" s="91"/>
      <c r="F89" s="92"/>
      <c r="G89" s="162"/>
      <c r="H89" s="163"/>
      <c r="I89" s="163"/>
      <c r="J89" s="178" t="s">
        <v>159</v>
      </c>
      <c r="K89" s="178">
        <f>COUNTIF(K9:K87,"T")</f>
        <v>11</v>
      </c>
      <c r="L89" s="179">
        <f>+K89/K93*100</f>
        <v>42.307692307692307</v>
      </c>
      <c r="M89" s="163"/>
    </row>
    <row r="90" spans="2:13" s="121" customFormat="1">
      <c r="B90" s="161"/>
      <c r="C90" s="90"/>
      <c r="D90" s="90"/>
      <c r="E90" s="91"/>
      <c r="F90" s="92"/>
      <c r="G90" s="162"/>
      <c r="H90" s="163"/>
      <c r="I90" s="163"/>
      <c r="J90" s="178" t="s">
        <v>160</v>
      </c>
      <c r="K90" s="178">
        <f>COUNTIF(K9:K87,"S")</f>
        <v>3</v>
      </c>
      <c r="L90" s="179">
        <f>+K90/K93*100</f>
        <v>11.538461538461538</v>
      </c>
      <c r="M90" s="163"/>
    </row>
    <row r="91" spans="2:13" s="121" customFormat="1">
      <c r="B91" s="161"/>
      <c r="C91" s="90"/>
      <c r="D91" s="90"/>
      <c r="E91" s="91"/>
      <c r="F91" s="92"/>
      <c r="G91" s="162"/>
      <c r="H91" s="163"/>
      <c r="I91" s="163"/>
      <c r="J91" s="178" t="s">
        <v>161</v>
      </c>
      <c r="K91" s="178">
        <f>COUNTIF(K9:K87,"R")</f>
        <v>1</v>
      </c>
      <c r="L91" s="179">
        <f>+K91/K93*100</f>
        <v>3.8461538461538463</v>
      </c>
      <c r="M91" s="163"/>
    </row>
    <row r="92" spans="2:13" s="121" customFormat="1">
      <c r="B92" s="161"/>
      <c r="C92" s="90"/>
      <c r="D92" s="90"/>
      <c r="E92" s="91"/>
      <c r="F92" s="92"/>
      <c r="G92" s="162"/>
      <c r="H92" s="163"/>
      <c r="I92" s="163"/>
      <c r="J92" s="178" t="s">
        <v>162</v>
      </c>
      <c r="K92" s="178">
        <f>COUNTIF(K9:K87,"TDI")</f>
        <v>0</v>
      </c>
      <c r="L92" s="179">
        <f>+K92/K93*100</f>
        <v>0</v>
      </c>
      <c r="M92" s="163"/>
    </row>
    <row r="93" spans="2:13" s="121" customFormat="1">
      <c r="B93" s="161"/>
      <c r="C93" s="90"/>
      <c r="D93" s="90"/>
      <c r="E93" s="91"/>
      <c r="F93" s="92"/>
      <c r="G93" s="162"/>
      <c r="H93" s="163"/>
      <c r="I93" s="163"/>
      <c r="J93" s="178" t="s">
        <v>163</v>
      </c>
      <c r="K93" s="178">
        <f>SUM(K88:K92)</f>
        <v>26</v>
      </c>
      <c r="L93" s="179">
        <f>SUM(L88:L92)</f>
        <v>99.999999999999986</v>
      </c>
      <c r="M93" s="163"/>
    </row>
    <row r="94" spans="2:13">
      <c r="B94" s="164"/>
      <c r="C94" s="163"/>
      <c r="D94" s="163"/>
      <c r="E94" s="165"/>
      <c r="F94" s="166"/>
      <c r="G94" s="162"/>
      <c r="H94" s="154"/>
      <c r="I94" s="154"/>
      <c r="J94" s="180"/>
      <c r="K94" s="154"/>
      <c r="L94" s="154"/>
      <c r="M94" s="154"/>
    </row>
    <row r="95" spans="2:13">
      <c r="B95" s="416" t="s">
        <v>63</v>
      </c>
      <c r="C95" s="416"/>
      <c r="D95" s="416"/>
      <c r="E95" s="416"/>
      <c r="F95" s="167" t="s">
        <v>63</v>
      </c>
      <c r="G95" s="168"/>
      <c r="H95" s="167"/>
      <c r="I95" s="167"/>
      <c r="J95" s="180"/>
      <c r="K95" s="154"/>
      <c r="L95" s="154"/>
      <c r="M95" s="154"/>
    </row>
    <row r="96" spans="2:13" ht="24">
      <c r="B96" s="417" t="s">
        <v>386</v>
      </c>
      <c r="C96" s="418"/>
      <c r="D96" s="418"/>
      <c r="E96" s="418"/>
      <c r="F96" s="169" t="s">
        <v>262</v>
      </c>
      <c r="G96" s="170"/>
      <c r="H96" s="169" t="s">
        <v>160</v>
      </c>
      <c r="I96" s="352" t="s">
        <v>260</v>
      </c>
      <c r="J96" s="181" t="s">
        <v>162</v>
      </c>
      <c r="K96" s="353" t="s">
        <v>266</v>
      </c>
      <c r="L96" s="154"/>
      <c r="M96" s="154"/>
    </row>
    <row r="97" spans="2:13">
      <c r="B97" s="417" t="s">
        <v>164</v>
      </c>
      <c r="C97" s="418"/>
      <c r="D97" s="418"/>
      <c r="E97" s="418"/>
      <c r="F97" s="169" t="s">
        <v>159</v>
      </c>
      <c r="G97" s="170"/>
      <c r="H97" s="169" t="s">
        <v>161</v>
      </c>
      <c r="I97" s="352" t="s">
        <v>264</v>
      </c>
      <c r="J97" s="180"/>
      <c r="K97" s="154"/>
      <c r="L97" s="154"/>
      <c r="M97" s="154"/>
    </row>
    <row r="98" spans="2:13">
      <c r="B98" s="171"/>
      <c r="C98" s="171"/>
      <c r="D98" s="171"/>
      <c r="E98" s="171"/>
      <c r="F98" s="172"/>
      <c r="G98" s="173"/>
    </row>
    <row r="99" spans="2:13">
      <c r="B99" s="370" t="s">
        <v>68</v>
      </c>
      <c r="C99" s="370"/>
      <c r="D99" s="370"/>
      <c r="E99" s="370"/>
      <c r="G99" s="162"/>
    </row>
    <row r="100" spans="2:13" s="3" customFormat="1" ht="30" customHeight="1">
      <c r="B100" s="371" t="s">
        <v>387</v>
      </c>
      <c r="C100" s="371"/>
      <c r="D100" s="371"/>
      <c r="E100" s="371"/>
      <c r="F100" s="69"/>
      <c r="G100" s="162"/>
      <c r="J100" s="182"/>
    </row>
    <row r="101" spans="2:13" ht="30" customHeight="1">
      <c r="B101" s="371" t="s">
        <v>388</v>
      </c>
      <c r="C101" s="371"/>
      <c r="D101" s="371"/>
      <c r="E101" s="371"/>
      <c r="G101" s="162"/>
    </row>
    <row r="102" spans="2:13" ht="30" customHeight="1">
      <c r="B102" s="371" t="s">
        <v>389</v>
      </c>
      <c r="C102" s="371"/>
      <c r="D102" s="371"/>
      <c r="E102" s="371"/>
      <c r="G102" s="162"/>
    </row>
    <row r="103" spans="2:13">
      <c r="G103" s="162"/>
    </row>
    <row r="104" spans="2:13">
      <c r="G104" s="119"/>
    </row>
    <row r="105" spans="2:13">
      <c r="G105" s="119"/>
    </row>
    <row r="106" spans="2:13">
      <c r="G106" s="119"/>
    </row>
    <row r="107" spans="2:13">
      <c r="G107" s="119"/>
    </row>
    <row r="108" spans="2:13">
      <c r="G108" s="119"/>
    </row>
    <row r="109" spans="2:13">
      <c r="G109" s="174"/>
    </row>
    <row r="110" spans="2:13">
      <c r="G110" s="174"/>
    </row>
    <row r="111" spans="2:13">
      <c r="G111" s="174"/>
    </row>
    <row r="112" spans="2:13">
      <c r="G112" s="174"/>
    </row>
    <row r="113" spans="7:7">
      <c r="G113" s="174"/>
    </row>
    <row r="114" spans="7:7">
      <c r="G114" s="174"/>
    </row>
    <row r="115" spans="7:7">
      <c r="G115" s="174"/>
    </row>
    <row r="116" spans="7:7">
      <c r="G116" s="174"/>
    </row>
    <row r="117" spans="7:7">
      <c r="G117" s="174"/>
    </row>
    <row r="118" spans="7:7">
      <c r="G118" s="174"/>
    </row>
    <row r="119" spans="7:7">
      <c r="G119" s="174"/>
    </row>
    <row r="120" spans="7:7">
      <c r="G120" s="174"/>
    </row>
    <row r="121" spans="7:7">
      <c r="G121" s="174"/>
    </row>
    <row r="122" spans="7:7">
      <c r="G122" s="174"/>
    </row>
    <row r="123" spans="7:7">
      <c r="G123" s="174"/>
    </row>
    <row r="124" spans="7:7">
      <c r="G124" s="174"/>
    </row>
    <row r="125" spans="7:7">
      <c r="G125" s="174"/>
    </row>
    <row r="126" spans="7:7">
      <c r="G126" s="174"/>
    </row>
    <row r="127" spans="7:7">
      <c r="G127" s="174"/>
    </row>
    <row r="128" spans="7:7">
      <c r="G128" s="174"/>
    </row>
    <row r="129" spans="7:7">
      <c r="G129" s="174"/>
    </row>
    <row r="130" spans="7:7">
      <c r="G130" s="174"/>
    </row>
    <row r="131" spans="7:7">
      <c r="G131" s="174"/>
    </row>
    <row r="132" spans="7:7">
      <c r="G132" s="174"/>
    </row>
    <row r="133" spans="7:7">
      <c r="G133" s="174"/>
    </row>
    <row r="134" spans="7:7">
      <c r="G134" s="174"/>
    </row>
    <row r="135" spans="7:7">
      <c r="G135" s="174"/>
    </row>
    <row r="136" spans="7:7">
      <c r="G136" s="174"/>
    </row>
    <row r="137" spans="7:7">
      <c r="G137" s="174"/>
    </row>
    <row r="138" spans="7:7">
      <c r="G138" s="174"/>
    </row>
    <row r="139" spans="7:7">
      <c r="G139" s="174"/>
    </row>
    <row r="140" spans="7:7">
      <c r="G140" s="174"/>
    </row>
    <row r="141" spans="7:7">
      <c r="G141" s="174"/>
    </row>
    <row r="142" spans="7:7">
      <c r="G142" s="174"/>
    </row>
    <row r="143" spans="7:7">
      <c r="G143" s="174"/>
    </row>
    <row r="144" spans="7:7">
      <c r="G144" s="174"/>
    </row>
    <row r="145" spans="7:7">
      <c r="G145" s="174"/>
    </row>
    <row r="146" spans="7:7">
      <c r="G146" s="174"/>
    </row>
    <row r="147" spans="7:7">
      <c r="G147" s="174"/>
    </row>
    <row r="148" spans="7:7">
      <c r="G148" s="174"/>
    </row>
    <row r="149" spans="7:7">
      <c r="G149" s="174"/>
    </row>
    <row r="150" spans="7:7">
      <c r="G150" s="174"/>
    </row>
    <row r="151" spans="7:7">
      <c r="G151" s="174"/>
    </row>
    <row r="152" spans="7:7">
      <c r="G152" s="174"/>
    </row>
    <row r="153" spans="7:7">
      <c r="G153" s="174"/>
    </row>
    <row r="154" spans="7:7">
      <c r="G154" s="174"/>
    </row>
    <row r="155" spans="7:7">
      <c r="G155" s="174"/>
    </row>
    <row r="156" spans="7:7">
      <c r="G156" s="174"/>
    </row>
    <row r="157" spans="7:7">
      <c r="G157" s="174"/>
    </row>
    <row r="158" spans="7:7">
      <c r="G158" s="174"/>
    </row>
    <row r="159" spans="7:7">
      <c r="G159" s="174"/>
    </row>
    <row r="160" spans="7:7">
      <c r="G160" s="174"/>
    </row>
    <row r="161" spans="7:7">
      <c r="G161" s="174"/>
    </row>
    <row r="162" spans="7:7">
      <c r="G162" s="174"/>
    </row>
    <row r="163" spans="7:7">
      <c r="G163" s="174"/>
    </row>
    <row r="164" spans="7:7">
      <c r="G164" s="174"/>
    </row>
    <row r="165" spans="7:7">
      <c r="G165" s="174"/>
    </row>
    <row r="166" spans="7:7">
      <c r="G166" s="174"/>
    </row>
    <row r="167" spans="7:7">
      <c r="G167" s="174"/>
    </row>
    <row r="168" spans="7:7">
      <c r="G168" s="174"/>
    </row>
    <row r="169" spans="7:7">
      <c r="G169" s="174"/>
    </row>
    <row r="170" spans="7:7">
      <c r="G170" s="174"/>
    </row>
    <row r="171" spans="7:7">
      <c r="G171" s="174"/>
    </row>
    <row r="172" spans="7:7">
      <c r="G172" s="174"/>
    </row>
    <row r="173" spans="7:7">
      <c r="G173" s="174"/>
    </row>
  </sheetData>
  <mergeCells count="65">
    <mergeCell ref="H6:I7"/>
    <mergeCell ref="J6:K7"/>
    <mergeCell ref="L6:M7"/>
    <mergeCell ref="C84:C85"/>
    <mergeCell ref="C86:C87"/>
    <mergeCell ref="E6:E7"/>
    <mergeCell ref="F6:F7"/>
    <mergeCell ref="G6:G7"/>
    <mergeCell ref="C72:C73"/>
    <mergeCell ref="C74:C75"/>
    <mergeCell ref="C76:C78"/>
    <mergeCell ref="C79:C81"/>
    <mergeCell ref="C82:C83"/>
    <mergeCell ref="C59:C61"/>
    <mergeCell ref="C62:C63"/>
    <mergeCell ref="C65:C66"/>
    <mergeCell ref="C67:C69"/>
    <mergeCell ref="C70:C71"/>
    <mergeCell ref="C47:C48"/>
    <mergeCell ref="C50:C51"/>
    <mergeCell ref="C52:C54"/>
    <mergeCell ref="C55:C56"/>
    <mergeCell ref="C57:C58"/>
    <mergeCell ref="C23:C30"/>
    <mergeCell ref="C31:C34"/>
    <mergeCell ref="C35:C38"/>
    <mergeCell ref="C40:C43"/>
    <mergeCell ref="C44:C46"/>
    <mergeCell ref="B102:E102"/>
    <mergeCell ref="B6:B7"/>
    <mergeCell ref="B9:B22"/>
    <mergeCell ref="B23:B30"/>
    <mergeCell ref="B31:B34"/>
    <mergeCell ref="B35:B38"/>
    <mergeCell ref="B40:B43"/>
    <mergeCell ref="B44:B46"/>
    <mergeCell ref="B47:B48"/>
    <mergeCell ref="B50:B51"/>
    <mergeCell ref="B52:B54"/>
    <mergeCell ref="B55:B56"/>
    <mergeCell ref="B57:B58"/>
    <mergeCell ref="B59:B61"/>
    <mergeCell ref="B62:B63"/>
    <mergeCell ref="B65:B66"/>
    <mergeCell ref="B96:E96"/>
    <mergeCell ref="B97:E97"/>
    <mergeCell ref="B99:E99"/>
    <mergeCell ref="B100:E100"/>
    <mergeCell ref="B101:E101"/>
    <mergeCell ref="B1:C1"/>
    <mergeCell ref="B2:J2"/>
    <mergeCell ref="B3:E3"/>
    <mergeCell ref="B4:E4"/>
    <mergeCell ref="B95:E95"/>
    <mergeCell ref="B67:B69"/>
    <mergeCell ref="B70:B71"/>
    <mergeCell ref="B72:B73"/>
    <mergeCell ref="B74:B75"/>
    <mergeCell ref="B76:B78"/>
    <mergeCell ref="B79:B81"/>
    <mergeCell ref="B82:B83"/>
    <mergeCell ref="B84:B85"/>
    <mergeCell ref="B86:B87"/>
    <mergeCell ref="C6:C7"/>
    <mergeCell ref="C9:C22"/>
  </mergeCells>
  <printOptions horizontalCentered="1"/>
  <pageMargins left="0.61944444444444402" right="0" top="0.67986111111111103" bottom="0.196527777777778" header="0.45972222222222198" footer="0"/>
  <pageSetup paperSize="9" scale="70" orientation="portrait" r:id="rId1"/>
  <headerFooter alignWithMargins="0">
    <oddHeader>&amp;RLampiran 4-1</oddHeader>
  </headerFooter>
  <rowBreaks count="1" manualBreakCount="1">
    <brk id="5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tabSelected="1" topLeftCell="A9" zoomScale="70" zoomScaleNormal="70" workbookViewId="0">
      <selection activeCell="R13" sqref="R13"/>
    </sheetView>
  </sheetViews>
  <sheetFormatPr defaultColWidth="9.140625" defaultRowHeight="12.75"/>
  <cols>
    <col min="1" max="1" width="3.5703125" style="3" customWidth="1"/>
    <col min="2" max="2" width="4.140625" style="67" customWidth="1"/>
    <col min="3" max="3" width="16" style="66" customWidth="1"/>
    <col min="4" max="4" width="3.85546875" style="66" customWidth="1"/>
    <col min="5" max="5" width="32.28515625" style="68" customWidth="1"/>
    <col min="6" max="6" width="9.140625" style="69"/>
    <col min="7" max="7" width="10.28515625" style="69" customWidth="1"/>
    <col min="8" max="8" width="6.5703125" style="3" customWidth="1"/>
    <col min="9" max="9" width="10.28515625" style="3" customWidth="1"/>
    <col min="10" max="10" width="7.7109375" style="70" customWidth="1"/>
    <col min="11" max="11" width="9.7109375" style="5" customWidth="1"/>
    <col min="12" max="12" width="7.85546875" style="3" customWidth="1"/>
    <col min="13" max="13" width="9.42578125" style="3" customWidth="1"/>
    <col min="14" max="16384" width="9.140625" style="3"/>
  </cols>
  <sheetData>
    <row r="1" spans="2:17">
      <c r="B1" s="433"/>
      <c r="C1" s="433"/>
      <c r="D1" s="433"/>
    </row>
    <row r="2" spans="2:17" s="1" customFormat="1" ht="15.75" customHeight="1">
      <c r="B2" s="372" t="s">
        <v>390</v>
      </c>
      <c r="C2" s="372"/>
      <c r="D2" s="372"/>
      <c r="E2" s="372"/>
      <c r="F2" s="372"/>
      <c r="G2" s="372"/>
      <c r="H2" s="372"/>
      <c r="I2" s="372"/>
      <c r="J2" s="98"/>
    </row>
    <row r="3" spans="2:17" s="1" customFormat="1" ht="15.75">
      <c r="B3" s="373" t="str">
        <f>'Lamp 1 Gab'!B3</f>
        <v>KABUPATEN DHARMASRAYA</v>
      </c>
      <c r="C3" s="373"/>
      <c r="D3" s="373"/>
      <c r="E3" s="373"/>
      <c r="F3" s="71"/>
      <c r="G3" s="71"/>
      <c r="J3" s="99"/>
      <c r="K3" s="100"/>
    </row>
    <row r="4" spans="2:17" s="1" customFormat="1" ht="15.75">
      <c r="B4" s="373" t="str">
        <f>'Lamp 1 Gab'!B4</f>
        <v>PROVINSI SUMATERA BARAT</v>
      </c>
      <c r="C4" s="373"/>
      <c r="D4" s="373"/>
      <c r="E4" s="373"/>
      <c r="F4" s="71"/>
      <c r="G4" s="71"/>
      <c r="J4" s="99"/>
      <c r="K4" s="100"/>
    </row>
    <row r="5" spans="2:17" s="1" customFormat="1" ht="15">
      <c r="B5" s="72"/>
      <c r="C5" s="73"/>
      <c r="D5" s="73"/>
      <c r="E5" s="74"/>
      <c r="F5" s="71"/>
      <c r="G5" s="71"/>
      <c r="J5" s="99"/>
      <c r="K5" s="100"/>
    </row>
    <row r="6" spans="2:17" s="1" customFormat="1" ht="21" customHeight="1">
      <c r="B6" s="382" t="s">
        <v>271</v>
      </c>
      <c r="C6" s="382" t="s">
        <v>272</v>
      </c>
      <c r="D6" s="382"/>
      <c r="E6" s="382" t="s">
        <v>73</v>
      </c>
      <c r="F6" s="382" t="s">
        <v>74</v>
      </c>
      <c r="G6" s="382" t="s">
        <v>75</v>
      </c>
      <c r="H6" s="439" t="s">
        <v>73</v>
      </c>
      <c r="I6" s="439"/>
      <c r="J6" s="439" t="s">
        <v>273</v>
      </c>
      <c r="K6" s="439"/>
      <c r="L6" s="440" t="s">
        <v>391</v>
      </c>
      <c r="M6" s="440"/>
    </row>
    <row r="7" spans="2:17" s="1" customFormat="1" ht="23.25" customHeight="1">
      <c r="B7" s="384"/>
      <c r="C7" s="384"/>
      <c r="D7" s="384"/>
      <c r="E7" s="384"/>
      <c r="F7" s="384"/>
      <c r="G7" s="384"/>
      <c r="H7" s="439"/>
      <c r="I7" s="439"/>
      <c r="J7" s="439"/>
      <c r="K7" s="439"/>
      <c r="L7" s="440"/>
      <c r="M7" s="440"/>
    </row>
    <row r="8" spans="2:17" s="65" customFormat="1" ht="22.5" customHeight="1">
      <c r="B8" s="77"/>
      <c r="C8" s="77" t="s">
        <v>391</v>
      </c>
      <c r="D8" s="78"/>
      <c r="E8" s="79"/>
      <c r="F8" s="78"/>
      <c r="G8" s="80"/>
      <c r="H8" s="81" t="s">
        <v>79</v>
      </c>
      <c r="I8" s="81" t="s">
        <v>80</v>
      </c>
      <c r="J8" s="102" t="s">
        <v>79</v>
      </c>
      <c r="K8" s="81" t="s">
        <v>80</v>
      </c>
      <c r="L8" s="78" t="s">
        <v>79</v>
      </c>
      <c r="M8" s="81" t="s">
        <v>80</v>
      </c>
    </row>
    <row r="9" spans="2:17" ht="36.75" customHeight="1">
      <c r="B9" s="435">
        <v>1</v>
      </c>
      <c r="C9" s="437" t="s">
        <v>392</v>
      </c>
      <c r="D9" s="82">
        <v>1</v>
      </c>
      <c r="E9" s="83" t="s">
        <v>393</v>
      </c>
      <c r="F9" s="84" t="s">
        <v>86</v>
      </c>
      <c r="G9" s="85">
        <v>75.368180083937403</v>
      </c>
      <c r="H9" s="14">
        <v>2</v>
      </c>
      <c r="I9" s="103" t="str">
        <f t="shared" ref="I9:I23" si="0">IF(H9="TDI","TDI",IF(H9&gt;3,"ST",IF(H9&gt;2,"T",IF(H9&gt;1,"S",IF(H9&gt;=0,"R")))))</f>
        <v>S</v>
      </c>
      <c r="J9" s="104">
        <v>2.5</v>
      </c>
      <c r="K9" s="105" t="str">
        <f t="shared" ref="K9:K13" si="1">IF(J9="TDI","TDI",IF(J9&gt;3,"ST",IF(J9&gt;2,"T",IF(J9&gt;1,"S",IF(J9&gt;=0,"R")))))</f>
        <v>T</v>
      </c>
      <c r="L9" s="106">
        <v>2.07894736842105</v>
      </c>
      <c r="M9" s="105" t="str">
        <f>IF(L9="TDI","TDI",IF(L9&gt;3,"ST",IF(L9&gt;2,"T",IF(L9&gt;1,"S",IF(L9&gt;=0,"R")))))</f>
        <v>T</v>
      </c>
    </row>
    <row r="10" spans="2:17" ht="36.75" customHeight="1">
      <c r="B10" s="436"/>
      <c r="C10" s="437"/>
      <c r="D10" s="82">
        <v>2</v>
      </c>
      <c r="E10" s="83" t="s">
        <v>394</v>
      </c>
      <c r="F10" s="84" t="s">
        <v>86</v>
      </c>
      <c r="G10" s="85">
        <v>99.754299754299794</v>
      </c>
      <c r="H10" s="14">
        <v>3</v>
      </c>
      <c r="I10" s="103" t="str">
        <f t="shared" si="0"/>
        <v>T</v>
      </c>
      <c r="J10" s="107"/>
      <c r="K10" s="108"/>
      <c r="L10" s="109"/>
      <c r="M10" s="109"/>
      <c r="O10" s="110"/>
    </row>
    <row r="11" spans="2:17" ht="48.75" customHeight="1">
      <c r="B11" s="435">
        <v>2</v>
      </c>
      <c r="C11" s="438" t="s">
        <v>395</v>
      </c>
      <c r="D11" s="82">
        <v>3</v>
      </c>
      <c r="E11" s="83" t="s">
        <v>396</v>
      </c>
      <c r="F11" s="84" t="s">
        <v>86</v>
      </c>
      <c r="G11" s="85">
        <v>4.01840203384325</v>
      </c>
      <c r="H11" s="14">
        <v>1</v>
      </c>
      <c r="I11" s="103" t="str">
        <f t="shared" si="0"/>
        <v>R</v>
      </c>
      <c r="J11" s="111">
        <v>2</v>
      </c>
      <c r="K11" s="105" t="str">
        <f t="shared" si="1"/>
        <v>S</v>
      </c>
      <c r="L11" s="109"/>
      <c r="M11" s="109"/>
      <c r="O11" s="110"/>
    </row>
    <row r="12" spans="2:17" ht="36.75" customHeight="1">
      <c r="B12" s="436"/>
      <c r="C12" s="438"/>
      <c r="D12" s="82">
        <v>4</v>
      </c>
      <c r="E12" s="83" t="s">
        <v>397</v>
      </c>
      <c r="F12" s="84" t="s">
        <v>86</v>
      </c>
      <c r="G12" s="85">
        <v>31.594540932891899</v>
      </c>
      <c r="H12" s="14">
        <v>3</v>
      </c>
      <c r="I12" s="103" t="str">
        <f t="shared" si="0"/>
        <v>T</v>
      </c>
      <c r="J12" s="107"/>
      <c r="K12" s="108"/>
      <c r="L12" s="112"/>
      <c r="M12" s="112"/>
      <c r="O12" s="110"/>
      <c r="P12" s="113"/>
      <c r="Q12" s="119"/>
    </row>
    <row r="13" spans="2:17" ht="36.75" customHeight="1">
      <c r="B13" s="437">
        <v>3</v>
      </c>
      <c r="C13" s="438" t="s">
        <v>201</v>
      </c>
      <c r="D13" s="82">
        <v>5</v>
      </c>
      <c r="E13" s="83" t="s">
        <v>398</v>
      </c>
      <c r="F13" s="84" t="s">
        <v>86</v>
      </c>
      <c r="G13" s="14">
        <v>16.034322820037101</v>
      </c>
      <c r="H13" s="14">
        <v>2</v>
      </c>
      <c r="I13" s="103" t="str">
        <f t="shared" si="0"/>
        <v>S</v>
      </c>
      <c r="J13" s="104">
        <v>2.5</v>
      </c>
      <c r="K13" s="105" t="str">
        <f t="shared" si="1"/>
        <v>T</v>
      </c>
      <c r="L13" s="109"/>
      <c r="M13" s="109"/>
      <c r="O13" s="110"/>
      <c r="P13" s="113"/>
      <c r="Q13" s="119"/>
    </row>
    <row r="14" spans="2:17" ht="36.75" customHeight="1">
      <c r="B14" s="437"/>
      <c r="C14" s="438"/>
      <c r="D14" s="82">
        <v>6</v>
      </c>
      <c r="E14" s="83" t="s">
        <v>399</v>
      </c>
      <c r="F14" s="84" t="s">
        <v>86</v>
      </c>
      <c r="G14" s="14">
        <v>16.277807921866501</v>
      </c>
      <c r="H14" s="14">
        <v>3</v>
      </c>
      <c r="I14" s="103" t="str">
        <f t="shared" si="0"/>
        <v>T</v>
      </c>
      <c r="J14" s="107"/>
      <c r="K14" s="108"/>
      <c r="L14" s="109"/>
      <c r="M14" s="109"/>
      <c r="O14" s="110"/>
      <c r="P14" s="113"/>
      <c r="Q14" s="119"/>
    </row>
    <row r="15" spans="2:17" ht="36.75" customHeight="1">
      <c r="B15" s="437">
        <v>4</v>
      </c>
      <c r="C15" s="438" t="s">
        <v>400</v>
      </c>
      <c r="D15" s="82">
        <v>7</v>
      </c>
      <c r="E15" s="83" t="s">
        <v>401</v>
      </c>
      <c r="F15" s="84" t="s">
        <v>86</v>
      </c>
      <c r="G15" s="14">
        <v>20.205882352941199</v>
      </c>
      <c r="H15" s="14">
        <v>1</v>
      </c>
      <c r="I15" s="103" t="str">
        <f t="shared" si="0"/>
        <v>R</v>
      </c>
      <c r="J15" s="111">
        <v>2.5</v>
      </c>
      <c r="K15" s="105" t="str">
        <f t="shared" ref="K15:K19" si="2">IF(J15="TDI","TDI",IF(J15&gt;3,"ST",IF(J15&gt;2,"T",IF(J15&gt;1,"S",IF(J15&gt;=0,"R")))))</f>
        <v>T</v>
      </c>
      <c r="L15" s="109"/>
      <c r="M15" s="109"/>
      <c r="O15" s="110"/>
      <c r="P15" s="113"/>
      <c r="Q15" s="119"/>
    </row>
    <row r="16" spans="2:17" ht="36.75" customHeight="1">
      <c r="B16" s="437"/>
      <c r="C16" s="438"/>
      <c r="D16" s="82">
        <v>8</v>
      </c>
      <c r="E16" s="83" t="s">
        <v>402</v>
      </c>
      <c r="F16" s="84" t="s">
        <v>86</v>
      </c>
      <c r="G16" s="14">
        <v>8.1174662380945506</v>
      </c>
      <c r="H16" s="14">
        <v>4</v>
      </c>
      <c r="I16" s="103" t="str">
        <f t="shared" si="0"/>
        <v>ST</v>
      </c>
      <c r="J16" s="107"/>
      <c r="K16" s="108"/>
      <c r="L16" s="109"/>
      <c r="M16" s="109"/>
      <c r="O16" s="110"/>
      <c r="P16" s="113"/>
      <c r="Q16" s="119"/>
    </row>
    <row r="17" spans="2:17" ht="36.75" customHeight="1">
      <c r="B17" s="437">
        <v>5</v>
      </c>
      <c r="C17" s="438" t="s">
        <v>403</v>
      </c>
      <c r="D17" s="82">
        <v>9</v>
      </c>
      <c r="E17" s="83" t="s">
        <v>404</v>
      </c>
      <c r="F17" s="84" t="s">
        <v>86</v>
      </c>
      <c r="G17" s="14">
        <v>18521</v>
      </c>
      <c r="H17" s="14">
        <v>1</v>
      </c>
      <c r="I17" s="103" t="str">
        <f t="shared" si="0"/>
        <v>R</v>
      </c>
      <c r="J17" s="111">
        <v>1</v>
      </c>
      <c r="K17" s="105" t="str">
        <f t="shared" si="2"/>
        <v>R</v>
      </c>
      <c r="L17" s="109"/>
      <c r="M17" s="109"/>
      <c r="O17" s="110"/>
      <c r="P17" s="113"/>
      <c r="Q17" s="119"/>
    </row>
    <row r="18" spans="2:17" ht="36.75" customHeight="1">
      <c r="B18" s="437"/>
      <c r="C18" s="438"/>
      <c r="D18" s="82">
        <v>10</v>
      </c>
      <c r="E18" s="83" t="s">
        <v>405</v>
      </c>
      <c r="F18" s="84" t="s">
        <v>86</v>
      </c>
      <c r="G18" s="14">
        <v>0.73191591073112705</v>
      </c>
      <c r="H18" s="14">
        <v>1</v>
      </c>
      <c r="I18" s="103" t="str">
        <f t="shared" si="0"/>
        <v>R</v>
      </c>
      <c r="J18" s="107"/>
      <c r="K18" s="108"/>
      <c r="L18" s="109"/>
      <c r="M18" s="109"/>
      <c r="O18" s="114"/>
      <c r="P18" s="113"/>
      <c r="Q18" s="119"/>
    </row>
    <row r="19" spans="2:17" ht="36.75" customHeight="1">
      <c r="B19" s="437">
        <v>6</v>
      </c>
      <c r="C19" s="437" t="s">
        <v>406</v>
      </c>
      <c r="D19" s="82">
        <v>11</v>
      </c>
      <c r="E19" s="83" t="s">
        <v>407</v>
      </c>
      <c r="F19" s="84" t="s">
        <v>86</v>
      </c>
      <c r="G19" s="85">
        <v>6.0472232190851596</v>
      </c>
      <c r="H19" s="14">
        <v>1</v>
      </c>
      <c r="I19" s="103" t="str">
        <f t="shared" si="0"/>
        <v>R</v>
      </c>
      <c r="J19" s="111">
        <v>1</v>
      </c>
      <c r="K19" s="105" t="str">
        <f t="shared" si="2"/>
        <v>R</v>
      </c>
      <c r="L19" s="109"/>
      <c r="M19" s="109"/>
      <c r="O19" s="114"/>
      <c r="P19" s="113"/>
      <c r="Q19" s="119"/>
    </row>
    <row r="20" spans="2:17" ht="36.75" customHeight="1">
      <c r="B20" s="437"/>
      <c r="C20" s="437"/>
      <c r="D20" s="82">
        <v>12</v>
      </c>
      <c r="E20" s="83" t="s">
        <v>408</v>
      </c>
      <c r="F20" s="84" t="s">
        <v>86</v>
      </c>
      <c r="G20" s="85">
        <v>6.5989847715736003</v>
      </c>
      <c r="H20" s="14">
        <v>1</v>
      </c>
      <c r="I20" s="103" t="str">
        <f t="shared" si="0"/>
        <v>R</v>
      </c>
      <c r="J20" s="107"/>
      <c r="K20" s="108"/>
      <c r="L20" s="109"/>
      <c r="M20" s="109"/>
      <c r="O20" s="115"/>
      <c r="P20" s="113"/>
      <c r="Q20" s="113"/>
    </row>
    <row r="21" spans="2:17" ht="36.75" customHeight="1">
      <c r="B21" s="437">
        <v>7</v>
      </c>
      <c r="C21" s="438" t="s">
        <v>409</v>
      </c>
      <c r="D21" s="82">
        <v>13</v>
      </c>
      <c r="E21" s="83" t="s">
        <v>410</v>
      </c>
      <c r="F21" s="84" t="s">
        <v>86</v>
      </c>
      <c r="G21" s="85">
        <v>13.565359509150801</v>
      </c>
      <c r="H21" s="14">
        <v>2</v>
      </c>
      <c r="I21" s="103" t="str">
        <f t="shared" si="0"/>
        <v>S</v>
      </c>
      <c r="J21" s="111">
        <v>3</v>
      </c>
      <c r="K21" s="105" t="str">
        <f>IF(J21="TDI","TDI",IF(J21&gt;3,"ST",IF(J21&gt;2,"T",IF(J21&gt;1,"S",IF(J21&gt;=0,"R")))))</f>
        <v>T</v>
      </c>
      <c r="L21" s="109"/>
      <c r="M21" s="109"/>
    </row>
    <row r="22" spans="2:17" ht="36.75" customHeight="1">
      <c r="B22" s="437"/>
      <c r="C22" s="438"/>
      <c r="D22" s="82">
        <v>14</v>
      </c>
      <c r="E22" s="83" t="s">
        <v>411</v>
      </c>
      <c r="F22" s="87" t="s">
        <v>412</v>
      </c>
      <c r="G22" s="85">
        <v>0</v>
      </c>
      <c r="H22" s="14">
        <v>4</v>
      </c>
      <c r="I22" s="103" t="str">
        <f t="shared" si="0"/>
        <v>ST</v>
      </c>
      <c r="J22" s="107"/>
      <c r="K22" s="108"/>
      <c r="L22" s="109"/>
      <c r="M22" s="109"/>
    </row>
    <row r="23" spans="2:17" ht="36.75" customHeight="1">
      <c r="B23" s="88">
        <v>8</v>
      </c>
      <c r="C23" s="86" t="s">
        <v>413</v>
      </c>
      <c r="D23" s="82">
        <v>15</v>
      </c>
      <c r="E23" s="83" t="s">
        <v>414</v>
      </c>
      <c r="F23" s="84" t="s">
        <v>86</v>
      </c>
      <c r="G23" s="14" t="s">
        <v>208</v>
      </c>
      <c r="H23" s="14" t="s">
        <v>208</v>
      </c>
      <c r="I23" s="103" t="str">
        <f t="shared" si="0"/>
        <v>ST</v>
      </c>
      <c r="J23" s="116" t="s">
        <v>208</v>
      </c>
      <c r="K23" s="105" t="str">
        <f>IF(J23="TDI","TDI",IF(J23&gt;3,"ST",IF(J23&gt;2,"T",IF(J23&gt;1,"S",IF(J23&gt;=0,"R")))))</f>
        <v>ST</v>
      </c>
      <c r="L23" s="109"/>
      <c r="M23" s="109"/>
    </row>
    <row r="24" spans="2:17" s="66" customFormat="1" ht="19.5" customHeight="1">
      <c r="B24" s="89"/>
      <c r="C24" s="90"/>
      <c r="D24" s="90"/>
      <c r="E24" s="91"/>
      <c r="F24" s="92"/>
      <c r="G24" s="93"/>
      <c r="J24" s="117" t="s">
        <v>158</v>
      </c>
      <c r="K24" s="117">
        <f>COUNTIF(K9:K23,"ST")</f>
        <v>1</v>
      </c>
      <c r="L24" s="118">
        <f>+K24/K29*100</f>
        <v>12.5</v>
      </c>
    </row>
    <row r="25" spans="2:17" ht="19.5" customHeight="1">
      <c r="J25" s="117" t="s">
        <v>159</v>
      </c>
      <c r="K25" s="117">
        <f>COUNTIF(K9:K23,"T")</f>
        <v>4</v>
      </c>
      <c r="L25" s="118">
        <f>+K25/K29*100</f>
        <v>50</v>
      </c>
    </row>
    <row r="26" spans="2:17" ht="19.5" customHeight="1">
      <c r="B26" s="3"/>
      <c r="C26" s="3"/>
      <c r="D26" s="94"/>
      <c r="E26" s="94"/>
      <c r="J26" s="117" t="s">
        <v>160</v>
      </c>
      <c r="K26" s="117">
        <f>COUNTIF(K9:K23,"S")</f>
        <v>1</v>
      </c>
      <c r="L26" s="118">
        <f>+K26/K29*100</f>
        <v>12.5</v>
      </c>
    </row>
    <row r="27" spans="2:17" ht="19.5" customHeight="1">
      <c r="B27" s="94" t="s">
        <v>63</v>
      </c>
      <c r="C27" s="94"/>
      <c r="D27" s="95"/>
      <c r="E27" s="95"/>
      <c r="J27" s="117" t="s">
        <v>161</v>
      </c>
      <c r="K27" s="117">
        <f>COUNTIF(K9:K23,"R")</f>
        <v>2</v>
      </c>
      <c r="L27" s="118">
        <f>+K27/K29*100</f>
        <v>25</v>
      </c>
    </row>
    <row r="28" spans="2:17" ht="19.5" customHeight="1">
      <c r="B28" s="95" t="s">
        <v>262</v>
      </c>
      <c r="C28" s="354" t="s">
        <v>263</v>
      </c>
      <c r="D28" s="95"/>
      <c r="E28" s="95"/>
      <c r="J28" s="117" t="s">
        <v>162</v>
      </c>
      <c r="K28" s="117">
        <f>COUNTIF(K9:K23,"TDI")</f>
        <v>0</v>
      </c>
      <c r="L28" s="118">
        <f>+K28/K29*100</f>
        <v>0</v>
      </c>
    </row>
    <row r="29" spans="2:17" ht="19.5" customHeight="1">
      <c r="B29" s="95" t="s">
        <v>159</v>
      </c>
      <c r="C29" s="354" t="s">
        <v>265</v>
      </c>
      <c r="D29" s="95"/>
      <c r="E29" s="95"/>
      <c r="J29" s="117" t="s">
        <v>163</v>
      </c>
      <c r="K29" s="117">
        <f>SUM(K24:K28)</f>
        <v>8</v>
      </c>
      <c r="L29" s="118">
        <f>SUM(L24:L28)</f>
        <v>100</v>
      </c>
    </row>
    <row r="30" spans="2:17" ht="16.5" customHeight="1">
      <c r="B30" s="95" t="s">
        <v>160</v>
      </c>
      <c r="C30" s="354" t="s">
        <v>260</v>
      </c>
      <c r="D30" s="96"/>
      <c r="E30" s="96"/>
    </row>
    <row r="31" spans="2:17" ht="18" customHeight="1">
      <c r="B31" s="95" t="s">
        <v>161</v>
      </c>
      <c r="C31" s="354" t="s">
        <v>264</v>
      </c>
      <c r="D31" s="97"/>
      <c r="E31" s="97"/>
    </row>
    <row r="32" spans="2:17" ht="18.75" customHeight="1">
      <c r="B32" s="96" t="s">
        <v>162</v>
      </c>
      <c r="C32" s="355" t="s">
        <v>266</v>
      </c>
      <c r="D32" s="97"/>
      <c r="E32" s="97"/>
    </row>
    <row r="38" spans="2:7" ht="12.75" customHeight="1">
      <c r="B38" s="370" t="s">
        <v>68</v>
      </c>
      <c r="C38" s="370"/>
      <c r="D38" s="370"/>
      <c r="E38" s="370"/>
    </row>
    <row r="39" spans="2:7" ht="12.75" customHeight="1">
      <c r="B39" s="371" t="s">
        <v>415</v>
      </c>
      <c r="C39" s="371"/>
      <c r="D39" s="371"/>
      <c r="E39" s="371"/>
    </row>
    <row r="40" spans="2:7" ht="12.75" customHeight="1">
      <c r="B40" s="371" t="s">
        <v>416</v>
      </c>
      <c r="C40" s="371"/>
      <c r="D40" s="371"/>
      <c r="E40" s="371"/>
      <c r="F40" s="371"/>
      <c r="G40" s="371"/>
    </row>
    <row r="41" spans="2:7" ht="12.75" customHeight="1">
      <c r="B41" s="371" t="s">
        <v>417</v>
      </c>
      <c r="C41" s="371"/>
      <c r="D41" s="371"/>
      <c r="E41" s="371"/>
      <c r="F41" s="371"/>
      <c r="G41" s="371"/>
    </row>
    <row r="42" spans="2:7" ht="12.75" customHeight="1">
      <c r="B42" s="434" t="s">
        <v>418</v>
      </c>
      <c r="C42" s="434"/>
      <c r="D42" s="434"/>
      <c r="E42" s="434"/>
      <c r="F42" s="434"/>
      <c r="G42" s="434"/>
    </row>
  </sheetData>
  <protectedRanges>
    <protectedRange sqref="B3:B4" name="Range1_2" securityDescriptor=""/>
    <protectedRange sqref="G9:G23" name="Range2_1" securityDescriptor=""/>
  </protectedRanges>
  <mergeCells count="32">
    <mergeCell ref="J6:K7"/>
    <mergeCell ref="L6:M7"/>
    <mergeCell ref="B39:E39"/>
    <mergeCell ref="B40:G40"/>
    <mergeCell ref="B41:G41"/>
    <mergeCell ref="B42:G42"/>
    <mergeCell ref="B6:B7"/>
    <mergeCell ref="B9:B10"/>
    <mergeCell ref="B11:B12"/>
    <mergeCell ref="B13:B14"/>
    <mergeCell ref="B15:B16"/>
    <mergeCell ref="B17:B18"/>
    <mergeCell ref="B19:B20"/>
    <mergeCell ref="B21:B22"/>
    <mergeCell ref="C6:C7"/>
    <mergeCell ref="C9:C10"/>
    <mergeCell ref="C11:C12"/>
    <mergeCell ref="C13:C14"/>
    <mergeCell ref="B1:D1"/>
    <mergeCell ref="B2:I2"/>
    <mergeCell ref="B3:E3"/>
    <mergeCell ref="B4:E4"/>
    <mergeCell ref="B38:E38"/>
    <mergeCell ref="C15:C16"/>
    <mergeCell ref="C17:C18"/>
    <mergeCell ref="C19:C20"/>
    <mergeCell ref="C21:C22"/>
    <mergeCell ref="D6:D7"/>
    <mergeCell ref="E6:E7"/>
    <mergeCell ref="F6:F7"/>
    <mergeCell ref="G6:G7"/>
    <mergeCell ref="H6:I7"/>
  </mergeCells>
  <pageMargins left="0.83958333333333302" right="0.196527777777778" top="1.1597222222222201" bottom="0.196527777777778" header="0.83958333333333302" footer="0"/>
  <pageSetup paperSize="9" scale="70" orientation="portrait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topLeftCell="A31" workbookViewId="0">
      <selection activeCell="P12" sqref="P12"/>
    </sheetView>
  </sheetViews>
  <sheetFormatPr defaultColWidth="9.140625" defaultRowHeight="12.75"/>
  <cols>
    <col min="1" max="1" width="2.85546875" style="3" customWidth="1"/>
    <col min="2" max="2" width="3.5703125" style="3" customWidth="1"/>
    <col min="3" max="3" width="5" style="4" customWidth="1"/>
    <col min="4" max="4" width="4.5703125" style="3" customWidth="1"/>
    <col min="5" max="5" width="62.7109375" style="5" customWidth="1"/>
    <col min="6" max="8" width="8.85546875" style="3" customWidth="1"/>
    <col min="9" max="16384" width="9.140625" style="3"/>
  </cols>
  <sheetData>
    <row r="2" spans="2:43" s="1" customFormat="1" ht="15.75">
      <c r="B2" s="6" t="s">
        <v>419</v>
      </c>
      <c r="C2" s="6"/>
      <c r="D2" s="6"/>
      <c r="E2"/>
      <c r="F2"/>
      <c r="G2" s="7"/>
      <c r="H2" s="7"/>
    </row>
    <row r="3" spans="2:43" s="2" customFormat="1" ht="15" customHeight="1">
      <c r="B3" s="6" t="s">
        <v>420</v>
      </c>
      <c r="C3" s="6"/>
      <c r="D3" s="6"/>
      <c r="E3"/>
      <c r="F3"/>
      <c r="G3" s="7"/>
      <c r="H3" s="7"/>
      <c r="J3" s="1"/>
      <c r="L3" s="1"/>
      <c r="AP3" s="63"/>
      <c r="AQ3" s="63"/>
    </row>
    <row r="4" spans="2:43" s="1" customFormat="1" ht="15" customHeight="1">
      <c r="B4" s="8" t="s">
        <v>1</v>
      </c>
      <c r="C4" s="9"/>
      <c r="D4" s="9"/>
      <c r="E4"/>
      <c r="F4"/>
      <c r="G4" s="7"/>
      <c r="H4" s="7"/>
    </row>
    <row r="5" spans="2:43" s="1" customFormat="1" ht="15.75">
      <c r="B5" s="10" t="s">
        <v>2</v>
      </c>
      <c r="C5" s="11"/>
      <c r="D5" s="11"/>
      <c r="E5"/>
      <c r="F5"/>
      <c r="G5" s="7"/>
      <c r="H5" s="7"/>
    </row>
    <row r="6" spans="2:43" s="1" customFormat="1" ht="15">
      <c r="B6"/>
      <c r="C6"/>
      <c r="D6"/>
      <c r="E6"/>
      <c r="F6"/>
      <c r="G6" s="7"/>
      <c r="H6" s="7"/>
    </row>
    <row r="7" spans="2:43" ht="15" customHeight="1">
      <c r="B7" s="12" t="s">
        <v>271</v>
      </c>
      <c r="C7" s="441" t="s">
        <v>421</v>
      </c>
      <c r="D7" s="441"/>
      <c r="E7" s="441"/>
      <c r="F7" s="13" t="s">
        <v>422</v>
      </c>
      <c r="G7" s="14" t="s">
        <v>79</v>
      </c>
      <c r="H7" s="14" t="s">
        <v>79</v>
      </c>
    </row>
    <row r="8" spans="2:43" ht="15">
      <c r="B8" s="15" t="s">
        <v>8</v>
      </c>
      <c r="C8" s="16" t="s">
        <v>423</v>
      </c>
      <c r="D8" s="16"/>
      <c r="E8" s="17"/>
      <c r="F8" s="18">
        <v>0.1</v>
      </c>
      <c r="G8" s="19"/>
      <c r="H8" s="20">
        <f>(F9*H9)+(F10*H10)</f>
        <v>0</v>
      </c>
    </row>
    <row r="9" spans="2:43" ht="15">
      <c r="B9" s="12"/>
      <c r="C9" s="12"/>
      <c r="D9" s="12" t="s">
        <v>424</v>
      </c>
      <c r="E9" s="12"/>
      <c r="F9" s="21">
        <v>0.5</v>
      </c>
      <c r="G9" s="22"/>
      <c r="H9" s="23"/>
    </row>
    <row r="10" spans="2:43" ht="15" customHeight="1">
      <c r="B10" s="12"/>
      <c r="C10" s="12"/>
      <c r="D10" s="12" t="s">
        <v>425</v>
      </c>
      <c r="E10" s="12"/>
      <c r="F10" s="21">
        <v>0.5</v>
      </c>
      <c r="G10" s="22"/>
      <c r="H10" s="23"/>
    </row>
    <row r="11" spans="2:43" ht="15">
      <c r="B11" s="15" t="s">
        <v>61</v>
      </c>
      <c r="C11" s="15" t="s">
        <v>426</v>
      </c>
      <c r="D11" s="17"/>
      <c r="E11" s="15"/>
      <c r="F11" s="24">
        <v>0.6</v>
      </c>
      <c r="G11" s="25"/>
      <c r="H11" s="26">
        <f>(F12*H12)+(F16*H16)+(F44*H44)</f>
        <v>0.99998500000000001</v>
      </c>
    </row>
    <row r="12" spans="2:43" ht="15">
      <c r="B12" s="15"/>
      <c r="C12" s="27"/>
      <c r="D12" s="28" t="s">
        <v>427</v>
      </c>
      <c r="E12" s="15"/>
      <c r="F12" s="29">
        <v>0.15</v>
      </c>
      <c r="G12" s="30"/>
      <c r="H12" s="31">
        <f>(F13*G13)+(F14*G14)+(F15*G15)</f>
        <v>0.99990000000000001</v>
      </c>
    </row>
    <row r="13" spans="2:43" ht="15">
      <c r="B13" s="15"/>
      <c r="C13" s="27"/>
      <c r="D13" s="27">
        <v>1</v>
      </c>
      <c r="E13" s="32" t="s">
        <v>428</v>
      </c>
      <c r="F13" s="33">
        <v>0.33329999999999999</v>
      </c>
      <c r="G13" s="34">
        <v>1</v>
      </c>
      <c r="H13" s="35" t="s">
        <v>429</v>
      </c>
    </row>
    <row r="14" spans="2:43" ht="15">
      <c r="B14" s="15"/>
      <c r="C14" s="27"/>
      <c r="D14" s="27">
        <v>2</v>
      </c>
      <c r="E14" s="32" t="s">
        <v>430</v>
      </c>
      <c r="F14" s="33">
        <v>0.33329999999999999</v>
      </c>
      <c r="G14" s="34">
        <v>1</v>
      </c>
      <c r="H14" s="35" t="s">
        <v>429</v>
      </c>
    </row>
    <row r="15" spans="2:43" ht="15">
      <c r="B15" s="15"/>
      <c r="C15" s="27"/>
      <c r="D15" s="27">
        <v>3</v>
      </c>
      <c r="E15" s="32" t="s">
        <v>431</v>
      </c>
      <c r="F15" s="33">
        <v>0.33329999999999999</v>
      </c>
      <c r="G15" s="34">
        <v>1</v>
      </c>
      <c r="H15" s="35" t="s">
        <v>429</v>
      </c>
    </row>
    <row r="16" spans="2:43" ht="15">
      <c r="B16" s="12"/>
      <c r="C16" s="12"/>
      <c r="D16" s="36" t="s">
        <v>59</v>
      </c>
      <c r="E16" s="36"/>
      <c r="F16" s="29">
        <v>0.6</v>
      </c>
      <c r="G16" s="30"/>
      <c r="H16" s="31">
        <f>IF(SUM(G17:G42)&gt;=24,1,IF(SUM(G17:G42)&gt;17,0.75,IF(SUM(G17:G42)&gt;9,0.5,IF(SUM(G17:G42)&gt;0,0.25,0))))</f>
        <v>1</v>
      </c>
    </row>
    <row r="17" spans="2:8" ht="15">
      <c r="B17" s="12"/>
      <c r="C17" s="12"/>
      <c r="D17" s="12">
        <v>1</v>
      </c>
      <c r="E17" s="12" t="s">
        <v>173</v>
      </c>
      <c r="F17" s="37"/>
      <c r="G17" s="38">
        <v>1</v>
      </c>
      <c r="H17" s="37"/>
    </row>
    <row r="18" spans="2:8" ht="15">
      <c r="B18" s="12"/>
      <c r="C18" s="12"/>
      <c r="D18" s="12">
        <v>2</v>
      </c>
      <c r="E18" s="12" t="s">
        <v>174</v>
      </c>
      <c r="F18" s="37"/>
      <c r="G18" s="39">
        <v>1</v>
      </c>
      <c r="H18" s="40"/>
    </row>
    <row r="19" spans="2:8" ht="15">
      <c r="B19" s="12"/>
      <c r="C19" s="12"/>
      <c r="D19" s="12">
        <v>3</v>
      </c>
      <c r="E19" s="12" t="s">
        <v>175</v>
      </c>
      <c r="F19" s="37"/>
      <c r="G19" s="39">
        <v>1</v>
      </c>
      <c r="H19" s="40"/>
    </row>
    <row r="20" spans="2:8" ht="15">
      <c r="B20" s="12"/>
      <c r="C20" s="12"/>
      <c r="D20" s="12">
        <v>4</v>
      </c>
      <c r="E20" s="12" t="s">
        <v>176</v>
      </c>
      <c r="F20" s="37"/>
      <c r="G20" s="39">
        <v>1</v>
      </c>
      <c r="H20" s="40"/>
    </row>
    <row r="21" spans="2:8" ht="15">
      <c r="B21" s="12"/>
      <c r="C21" s="12"/>
      <c r="D21" s="12">
        <v>5</v>
      </c>
      <c r="E21" s="12" t="s">
        <v>177</v>
      </c>
      <c r="F21" s="37"/>
      <c r="G21" s="39">
        <v>1</v>
      </c>
      <c r="H21" s="40"/>
    </row>
    <row r="22" spans="2:8" ht="15">
      <c r="B22" s="12"/>
      <c r="C22" s="12"/>
      <c r="D22" s="12">
        <v>6</v>
      </c>
      <c r="E22" s="12" t="s">
        <v>178</v>
      </c>
      <c r="F22" s="40"/>
      <c r="G22" s="39">
        <v>1</v>
      </c>
      <c r="H22" s="40"/>
    </row>
    <row r="23" spans="2:8" ht="15">
      <c r="B23" s="12"/>
      <c r="C23" s="12"/>
      <c r="D23" s="12">
        <v>7</v>
      </c>
      <c r="E23" s="12" t="s">
        <v>179</v>
      </c>
      <c r="F23" s="40"/>
      <c r="G23" s="39">
        <v>1</v>
      </c>
      <c r="H23" s="40"/>
    </row>
    <row r="24" spans="2:8" ht="15">
      <c r="B24" s="12"/>
      <c r="C24" s="12"/>
      <c r="D24" s="12">
        <v>8</v>
      </c>
      <c r="E24" s="12" t="s">
        <v>180</v>
      </c>
      <c r="F24" s="40"/>
      <c r="G24" s="39">
        <v>1</v>
      </c>
      <c r="H24" s="40"/>
    </row>
    <row r="25" spans="2:8" ht="15">
      <c r="B25" s="12"/>
      <c r="C25" s="12"/>
      <c r="D25" s="12">
        <v>9</v>
      </c>
      <c r="E25" s="12" t="s">
        <v>181</v>
      </c>
      <c r="F25" s="40"/>
      <c r="G25" s="39">
        <v>1</v>
      </c>
      <c r="H25" s="40"/>
    </row>
    <row r="26" spans="2:8" ht="15">
      <c r="B26" s="12"/>
      <c r="C26" s="12"/>
      <c r="D26" s="12">
        <v>10</v>
      </c>
      <c r="E26" s="12" t="s">
        <v>182</v>
      </c>
      <c r="F26" s="40"/>
      <c r="G26" s="39">
        <v>1</v>
      </c>
      <c r="H26" s="40"/>
    </row>
    <row r="27" spans="2:8" ht="15">
      <c r="B27" s="12"/>
      <c r="C27" s="12"/>
      <c r="D27" s="12">
        <v>11</v>
      </c>
      <c r="E27" s="12" t="s">
        <v>183</v>
      </c>
      <c r="F27" s="40"/>
      <c r="G27" s="39">
        <v>1</v>
      </c>
      <c r="H27" s="40"/>
    </row>
    <row r="28" spans="2:8" ht="15">
      <c r="B28" s="12"/>
      <c r="C28" s="12"/>
      <c r="D28" s="12">
        <v>12</v>
      </c>
      <c r="E28" s="12" t="s">
        <v>184</v>
      </c>
      <c r="F28" s="40"/>
      <c r="G28" s="39">
        <v>1</v>
      </c>
      <c r="H28" s="40"/>
    </row>
    <row r="29" spans="2:8" ht="15">
      <c r="B29" s="12"/>
      <c r="C29" s="12"/>
      <c r="D29" s="12">
        <v>13</v>
      </c>
      <c r="E29" s="12" t="s">
        <v>185</v>
      </c>
      <c r="F29" s="40"/>
      <c r="G29" s="39">
        <v>1</v>
      </c>
      <c r="H29" s="40"/>
    </row>
    <row r="30" spans="2:8" ht="15">
      <c r="B30" s="12"/>
      <c r="C30" s="12"/>
      <c r="D30" s="12">
        <v>14</v>
      </c>
      <c r="E30" s="12" t="s">
        <v>186</v>
      </c>
      <c r="F30" s="40"/>
      <c r="G30" s="39">
        <v>1</v>
      </c>
      <c r="H30" s="40"/>
    </row>
    <row r="31" spans="2:8" ht="16.5" customHeight="1">
      <c r="B31" s="12"/>
      <c r="C31" s="12"/>
      <c r="D31" s="12">
        <v>15</v>
      </c>
      <c r="E31" s="12" t="s">
        <v>187</v>
      </c>
      <c r="F31" s="40"/>
      <c r="G31" s="39">
        <v>1</v>
      </c>
      <c r="H31" s="40"/>
    </row>
    <row r="32" spans="2:8" ht="15">
      <c r="B32" s="12"/>
      <c r="C32" s="12"/>
      <c r="D32" s="12">
        <v>16</v>
      </c>
      <c r="E32" s="12" t="s">
        <v>188</v>
      </c>
      <c r="F32" s="40"/>
      <c r="G32" s="39">
        <v>1</v>
      </c>
      <c r="H32" s="40"/>
    </row>
    <row r="33" spans="2:8" ht="15">
      <c r="B33" s="12"/>
      <c r="C33" s="12"/>
      <c r="D33" s="12">
        <v>17</v>
      </c>
      <c r="E33" s="12" t="s">
        <v>189</v>
      </c>
      <c r="F33" s="40"/>
      <c r="G33" s="39">
        <v>1</v>
      </c>
      <c r="H33" s="40"/>
    </row>
    <row r="34" spans="2:8" ht="15">
      <c r="B34" s="12"/>
      <c r="C34" s="12"/>
      <c r="D34" s="12">
        <v>18</v>
      </c>
      <c r="E34" s="12" t="s">
        <v>190</v>
      </c>
      <c r="F34" s="40"/>
      <c r="G34" s="39">
        <v>1</v>
      </c>
      <c r="H34" s="40"/>
    </row>
    <row r="35" spans="2:8" ht="15">
      <c r="B35" s="12"/>
      <c r="C35" s="12"/>
      <c r="D35" s="12">
        <v>19</v>
      </c>
      <c r="E35" s="12" t="s">
        <v>191</v>
      </c>
      <c r="F35" s="40"/>
      <c r="G35" s="39">
        <v>1</v>
      </c>
      <c r="H35" s="40"/>
    </row>
    <row r="36" spans="2:8" ht="15">
      <c r="B36" s="12"/>
      <c r="C36" s="12"/>
      <c r="D36" s="41">
        <v>20</v>
      </c>
      <c r="E36" s="42" t="s">
        <v>192</v>
      </c>
      <c r="F36" s="40"/>
      <c r="G36" s="39">
        <v>1</v>
      </c>
      <c r="H36" s="40"/>
    </row>
    <row r="37" spans="2:8" ht="15">
      <c r="B37" s="12"/>
      <c r="C37" s="12"/>
      <c r="D37" s="12">
        <v>21</v>
      </c>
      <c r="E37" s="12" t="s">
        <v>193</v>
      </c>
      <c r="F37" s="40"/>
      <c r="G37" s="39">
        <v>1</v>
      </c>
      <c r="H37" s="40"/>
    </row>
    <row r="38" spans="2:8" ht="15">
      <c r="B38" s="12"/>
      <c r="C38" s="12"/>
      <c r="D38" s="12">
        <v>22</v>
      </c>
      <c r="E38" s="12" t="s">
        <v>194</v>
      </c>
      <c r="F38" s="40"/>
      <c r="G38" s="39">
        <v>1</v>
      </c>
      <c r="H38" s="40"/>
    </row>
    <row r="39" spans="2:8" ht="15">
      <c r="B39" s="12"/>
      <c r="C39" s="12"/>
      <c r="D39" s="12">
        <v>23</v>
      </c>
      <c r="E39" s="12" t="s">
        <v>195</v>
      </c>
      <c r="F39" s="40"/>
      <c r="G39" s="39">
        <v>1</v>
      </c>
      <c r="H39" s="40"/>
    </row>
    <row r="40" spans="2:8" ht="15">
      <c r="B40" s="12"/>
      <c r="C40" s="12"/>
      <c r="D40" s="12">
        <v>24</v>
      </c>
      <c r="E40" s="12" t="s">
        <v>196</v>
      </c>
      <c r="F40" s="40"/>
      <c r="G40" s="39">
        <v>1</v>
      </c>
      <c r="H40" s="40"/>
    </row>
    <row r="41" spans="2:8" ht="15">
      <c r="B41" s="12"/>
      <c r="C41" s="12"/>
      <c r="D41" s="12">
        <v>25</v>
      </c>
      <c r="E41" s="12" t="s">
        <v>197</v>
      </c>
      <c r="F41" s="40"/>
      <c r="G41" s="39">
        <v>1</v>
      </c>
      <c r="H41" s="40"/>
    </row>
    <row r="42" spans="2:8" ht="15">
      <c r="B42" s="12"/>
      <c r="C42" s="12"/>
      <c r="D42" s="12">
        <v>26</v>
      </c>
      <c r="E42" s="12" t="s">
        <v>198</v>
      </c>
      <c r="F42" s="40"/>
      <c r="G42" s="39">
        <v>1</v>
      </c>
      <c r="H42" s="40"/>
    </row>
    <row r="43" spans="2:8" ht="15">
      <c r="B43" s="12"/>
      <c r="C43" s="12"/>
      <c r="D43" s="12"/>
      <c r="E43" s="13" t="s">
        <v>106</v>
      </c>
      <c r="F43" s="40"/>
      <c r="G43" s="40">
        <f>SUM(G17:G42)</f>
        <v>26</v>
      </c>
      <c r="H43" s="40"/>
    </row>
    <row r="44" spans="2:8" ht="15">
      <c r="B44" s="12"/>
      <c r="C44" s="12"/>
      <c r="D44" s="36" t="s">
        <v>60</v>
      </c>
      <c r="E44" s="12"/>
      <c r="F44" s="29">
        <v>0.25</v>
      </c>
      <c r="G44" s="30"/>
      <c r="H44" s="31">
        <f>IF(SUM(G45:G52)&gt;=1,1,0)</f>
        <v>1</v>
      </c>
    </row>
    <row r="45" spans="2:8" ht="15">
      <c r="B45" s="12"/>
      <c r="C45" s="12"/>
      <c r="D45" s="12">
        <v>1</v>
      </c>
      <c r="E45" s="12" t="s">
        <v>432</v>
      </c>
      <c r="F45" s="43"/>
      <c r="G45" s="44">
        <v>1</v>
      </c>
      <c r="H45" s="40"/>
    </row>
    <row r="46" spans="2:8" ht="15">
      <c r="B46" s="12"/>
      <c r="C46" s="12"/>
      <c r="D46" s="12">
        <v>2</v>
      </c>
      <c r="E46" s="12" t="s">
        <v>200</v>
      </c>
      <c r="F46" s="43"/>
      <c r="G46" s="44">
        <v>1</v>
      </c>
      <c r="H46" s="40"/>
    </row>
    <row r="47" spans="2:8" ht="15">
      <c r="B47" s="12"/>
      <c r="C47" s="12"/>
      <c r="D47" s="12">
        <v>3</v>
      </c>
      <c r="E47" s="12" t="s">
        <v>201</v>
      </c>
      <c r="F47" s="43"/>
      <c r="G47" s="44">
        <v>1</v>
      </c>
      <c r="H47" s="40"/>
    </row>
    <row r="48" spans="2:8" ht="15" customHeight="1">
      <c r="B48" s="12"/>
      <c r="C48" s="12"/>
      <c r="D48" s="12">
        <v>4</v>
      </c>
      <c r="E48" s="12" t="s">
        <v>202</v>
      </c>
      <c r="F48" s="43"/>
      <c r="G48" s="44">
        <v>1</v>
      </c>
      <c r="H48" s="40"/>
    </row>
    <row r="49" spans="2:8" ht="15" customHeight="1">
      <c r="B49" s="12"/>
      <c r="C49" s="12"/>
      <c r="D49" s="12">
        <v>5</v>
      </c>
      <c r="E49" s="12" t="s">
        <v>203</v>
      </c>
      <c r="F49" s="43"/>
      <c r="G49" s="44">
        <v>1</v>
      </c>
      <c r="H49" s="40"/>
    </row>
    <row r="50" spans="2:8" ht="15">
      <c r="B50" s="12"/>
      <c r="C50" s="12"/>
      <c r="D50" s="12">
        <v>6</v>
      </c>
      <c r="E50" s="12" t="s">
        <v>205</v>
      </c>
      <c r="F50" s="43"/>
      <c r="G50" s="44">
        <v>1</v>
      </c>
      <c r="H50" s="40"/>
    </row>
    <row r="51" spans="2:8" ht="15" customHeight="1">
      <c r="B51" s="12"/>
      <c r="C51" s="12"/>
      <c r="D51" s="12">
        <v>7</v>
      </c>
      <c r="E51" s="12" t="s">
        <v>406</v>
      </c>
      <c r="F51" s="43"/>
      <c r="G51" s="44">
        <v>1</v>
      </c>
      <c r="H51" s="40"/>
    </row>
    <row r="52" spans="2:8" ht="15">
      <c r="B52" s="12"/>
      <c r="C52" s="12"/>
      <c r="D52" s="12">
        <v>8</v>
      </c>
      <c r="E52" s="12" t="s">
        <v>206</v>
      </c>
      <c r="F52" s="43"/>
      <c r="G52" s="44"/>
      <c r="H52" s="40"/>
    </row>
    <row r="53" spans="2:8" ht="15">
      <c r="B53" s="15" t="s">
        <v>433</v>
      </c>
      <c r="C53" s="15"/>
      <c r="D53" s="15" t="s">
        <v>434</v>
      </c>
      <c r="E53" s="15"/>
      <c r="F53" s="18">
        <v>0.2</v>
      </c>
      <c r="G53" s="25"/>
      <c r="H53" s="34"/>
    </row>
    <row r="54" spans="2:8" ht="15">
      <c r="B54" s="15" t="s">
        <v>435</v>
      </c>
      <c r="C54" s="15"/>
      <c r="D54" s="15" t="s">
        <v>436</v>
      </c>
      <c r="E54" s="15"/>
      <c r="F54" s="18">
        <v>0.1</v>
      </c>
      <c r="G54" s="25"/>
      <c r="H54" s="34"/>
    </row>
    <row r="55" spans="2:8" ht="15">
      <c r="B55" s="45"/>
      <c r="C55" s="45"/>
      <c r="D55" s="442" t="s">
        <v>437</v>
      </c>
      <c r="E55" s="442"/>
      <c r="F55" s="46">
        <v>0.5</v>
      </c>
      <c r="G55" s="47"/>
      <c r="H55" s="48">
        <f>(F8*H8)+(F11*H11)+(F53*H53)+(F54*H54)</f>
        <v>0.59999100000000005</v>
      </c>
    </row>
    <row r="56" spans="2:8" ht="15">
      <c r="B56" s="49" t="s">
        <v>438</v>
      </c>
      <c r="C56" s="50" t="s">
        <v>439</v>
      </c>
      <c r="D56" s="50"/>
      <c r="E56" s="50"/>
      <c r="F56" s="51"/>
      <c r="G56" s="52"/>
      <c r="H56" s="53"/>
    </row>
    <row r="57" spans="2:8" ht="15">
      <c r="B57" s="12"/>
      <c r="C57" s="54"/>
      <c r="D57" s="55"/>
      <c r="E57" s="55"/>
      <c r="F57" s="56" t="s">
        <v>73</v>
      </c>
      <c r="G57" s="40" t="s">
        <v>440</v>
      </c>
      <c r="H57" s="57" t="s">
        <v>441</v>
      </c>
    </row>
    <row r="58" spans="2:8" ht="15">
      <c r="B58" s="12"/>
      <c r="C58" s="54"/>
      <c r="D58" s="55"/>
      <c r="E58" s="55" t="s">
        <v>442</v>
      </c>
      <c r="F58" s="56">
        <f>SUM(F59:F63)</f>
        <v>829</v>
      </c>
      <c r="G58" s="40"/>
      <c r="H58" s="56">
        <f>SUM(H59:H63)</f>
        <v>829</v>
      </c>
    </row>
    <row r="59" spans="2:8" ht="15">
      <c r="B59" s="54">
        <v>1</v>
      </c>
      <c r="C59" s="55" t="s">
        <v>443</v>
      </c>
      <c r="D59" s="55"/>
      <c r="E59" s="58"/>
      <c r="F59" s="56">
        <v>44</v>
      </c>
      <c r="G59" s="59">
        <f>'[2]Pengambil kebijakan'!M123</f>
        <v>0</v>
      </c>
      <c r="H59" s="57">
        <f t="shared" ref="H59:H63" si="0">+F59-G59</f>
        <v>44</v>
      </c>
    </row>
    <row r="60" spans="2:8" ht="15">
      <c r="B60" s="54"/>
      <c r="C60" s="55"/>
      <c r="D60" s="55"/>
      <c r="E60" s="58"/>
      <c r="F60" s="56"/>
      <c r="G60" s="59"/>
      <c r="H60" s="57"/>
    </row>
    <row r="61" spans="2:8" ht="15">
      <c r="B61" s="54">
        <v>2</v>
      </c>
      <c r="C61" s="55" t="s">
        <v>444</v>
      </c>
      <c r="D61" s="55"/>
      <c r="E61" s="58"/>
      <c r="F61" s="56">
        <f>(26+SUM(G45:G52))*21</f>
        <v>693</v>
      </c>
      <c r="G61" s="59">
        <f>'[2]Pelaksana Kebijakan Umum'!L2183</f>
        <v>0</v>
      </c>
      <c r="H61" s="57">
        <f t="shared" si="0"/>
        <v>693</v>
      </c>
    </row>
    <row r="62" spans="2:8" ht="15">
      <c r="B62" s="54"/>
      <c r="C62" s="55"/>
      <c r="D62" s="55"/>
      <c r="E62" s="58"/>
      <c r="F62" s="56"/>
      <c r="G62" s="59"/>
      <c r="H62" s="57"/>
    </row>
    <row r="63" spans="2:8" ht="15">
      <c r="B63" s="54">
        <v>3</v>
      </c>
      <c r="C63" s="55" t="s">
        <v>445</v>
      </c>
      <c r="D63" s="55"/>
      <c r="E63" s="58"/>
      <c r="F63" s="56">
        <f>78+(SUM(G45:G51)*2)+(SUM(G52)*1)</f>
        <v>92</v>
      </c>
      <c r="G63" s="59">
        <f>'[2]Urusan Pemerintahan'!K195</f>
        <v>0</v>
      </c>
      <c r="H63" s="57">
        <f t="shared" si="0"/>
        <v>92</v>
      </c>
    </row>
    <row r="64" spans="2:8" ht="15">
      <c r="B64" s="45"/>
      <c r="C64" s="45"/>
      <c r="D64" s="60"/>
      <c r="E64" s="61" t="s">
        <v>446</v>
      </c>
      <c r="F64" s="62">
        <v>0.5</v>
      </c>
      <c r="G64" s="47"/>
      <c r="H64" s="48">
        <f>IF((H58/F58)&gt;0.75,1,IF((H58/F58)&gt;0.5,0.75,IF((H58/F58)&gt;0.25,0.5,IF((H58/F58)&gt;0,0.25,0))))</f>
        <v>1</v>
      </c>
    </row>
    <row r="65" spans="2:8" ht="15">
      <c r="B65" s="12"/>
      <c r="C65" s="12"/>
      <c r="D65" s="36"/>
      <c r="E65" s="64" t="s">
        <v>447</v>
      </c>
      <c r="F65" s="43">
        <v>1</v>
      </c>
      <c r="G65" s="40"/>
      <c r="H65" s="57">
        <f>IF((F55*H55)+(F64*H64)&gt;0.75,4,IF((F55*H55)+(F64*H64)&gt;0.5,3,IF((F55*H55)+(F64*H64)&gt;0.25,2,IF((F55*H55)+(F64*H64)&gt;0,1,0))))</f>
        <v>4</v>
      </c>
    </row>
    <row r="66" spans="2:8" ht="15">
      <c r="B66"/>
      <c r="C66" t="s">
        <v>448</v>
      </c>
      <c r="D66"/>
      <c r="E66"/>
      <c r="F66"/>
      <c r="G66"/>
      <c r="H66"/>
    </row>
  </sheetData>
  <protectedRanges>
    <protectedRange sqref="H9:H10" name="Range1_1_1_1" securityDescriptor=""/>
    <protectedRange sqref="G13:G15" name="Range1_1" securityDescriptor=""/>
    <protectedRange sqref="G17:G42" name="Range1_1_2" securityDescriptor=""/>
    <protectedRange sqref="G45:G52" name="Range1_1_3" securityDescriptor=""/>
    <protectedRange sqref="H53:H54" name="Range1_1_4" securityDescriptor=""/>
  </protectedRanges>
  <mergeCells count="2">
    <mergeCell ref="C7:E7"/>
    <mergeCell ref="D55:E55"/>
  </mergeCells>
  <dataValidations count="1">
    <dataValidation type="list" allowBlank="1" showInputMessage="1" showErrorMessage="1" sqref="G17:G42 G45:G52 H9:H10 H53:H54">
      <formula1>valid10</formula1>
    </dataValidation>
  </dataValidations>
  <pageMargins left="1.1798611111111099" right="0.156944444444444" top="0.55000000000000004" bottom="0.196527777777778" header="0.30972222222222201" footer="0"/>
  <pageSetup paperSize="9" scale="80" orientation="portrait"/>
  <headerFooter alignWithMargins="0">
    <oddHeader>&amp;RLampiran 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2012-10-29T20:21:00Z</cp:lastPrinted>
  <dcterms:created xsi:type="dcterms:W3CDTF">2008-03-17T05:04:00Z</dcterms:created>
  <dcterms:modified xsi:type="dcterms:W3CDTF">2017-09-28T02:39:54Z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1033-10.2.0.5811</vt:lpwstr>
  </property>
</Properties>
</file>