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4 Juli" sheetId="7" r:id="rId1"/>
  </sheets>
  <calcPr calcId="124519"/>
</workbook>
</file>

<file path=xl/calcChain.xml><?xml version="1.0" encoding="utf-8"?>
<calcChain xmlns="http://schemas.openxmlformats.org/spreadsheetml/2006/main">
  <c r="D41" i="7"/>
  <c r="D28" l="1"/>
  <c r="D24"/>
  <c r="D22"/>
  <c r="D46" l="1"/>
  <c r="D45"/>
  <c r="D44"/>
  <c r="D42"/>
  <c r="D40"/>
  <c r="D39"/>
  <c r="D37"/>
  <c r="D33"/>
  <c r="D32"/>
  <c r="D27"/>
  <c r="D25"/>
  <c r="D19"/>
  <c r="D18"/>
  <c r="D17"/>
  <c r="D16"/>
  <c r="D14"/>
  <c r="D13"/>
  <c r="D10"/>
  <c r="D8"/>
  <c r="D4"/>
  <c r="D35" l="1"/>
  <c r="D34"/>
  <c r="F34" s="1"/>
  <c r="D31"/>
  <c r="F31" s="1"/>
  <c r="D29"/>
  <c r="F29" s="1"/>
  <c r="D26"/>
  <c r="D23"/>
  <c r="F23" s="1"/>
  <c r="D21"/>
  <c r="F21" s="1"/>
  <c r="D7"/>
  <c r="D6"/>
  <c r="D5"/>
  <c r="E47"/>
  <c r="C47"/>
  <c r="F46"/>
  <c r="F45"/>
  <c r="F44"/>
  <c r="D43"/>
  <c r="F43" s="1"/>
  <c r="F42"/>
  <c r="F41"/>
  <c r="F40"/>
  <c r="F39"/>
  <c r="D38"/>
  <c r="F38" s="1"/>
  <c r="F37"/>
  <c r="F36"/>
  <c r="F35"/>
  <c r="F33"/>
  <c r="F32"/>
  <c r="D30"/>
  <c r="F30" s="1"/>
  <c r="F28"/>
  <c r="F27"/>
  <c r="F26"/>
  <c r="F25"/>
  <c r="F24"/>
  <c r="F22"/>
  <c r="F20"/>
  <c r="D20"/>
  <c r="F19"/>
  <c r="F18"/>
  <c r="F17"/>
  <c r="F16"/>
  <c r="D15"/>
  <c r="F15" s="1"/>
  <c r="F14"/>
  <c r="F13"/>
  <c r="F12"/>
  <c r="F11"/>
  <c r="F10"/>
  <c r="F9"/>
  <c r="F8"/>
  <c r="F7"/>
  <c r="F6"/>
  <c r="F5"/>
  <c r="F4"/>
  <c r="D47" l="1"/>
  <c r="F47" s="1"/>
</calcChain>
</file>

<file path=xl/sharedStrings.xml><?xml version="1.0" encoding="utf-8"?>
<sst xmlns="http://schemas.openxmlformats.org/spreadsheetml/2006/main" count="63" uniqueCount="56">
  <si>
    <t>No.</t>
  </si>
  <si>
    <t>Nama Sub Kegiatan</t>
  </si>
  <si>
    <t>Anggaran</t>
  </si>
  <si>
    <t>Penyusunan Dokumen Perencanaan Perangkat Daerah</t>
  </si>
  <si>
    <t xml:space="preserve">Penyediaan Administrasi Pelaksanaan Tugas ASN
</t>
  </si>
  <si>
    <t>Koordinasi dan Penyusunan Laporan Keuangan Bulanan/
Triwulanan/Semesteran SKPD</t>
  </si>
  <si>
    <t>Pengamanan Barang Milik Daerah SKPD</t>
  </si>
  <si>
    <t>Pembinaan, Pengawasan, dan Pengendalian Barang Milik
Daerah pada SKPD</t>
  </si>
  <si>
    <t>Perencanaan Pengelolaan Retribusi Daerah</t>
  </si>
  <si>
    <t>Pengolahan Data Retribusi Daerah</t>
  </si>
  <si>
    <t>Pelaporan Pengelolaan Retribusi Daerah</t>
  </si>
  <si>
    <t>Pendidikan dan Pelatihan Pegawai Berdasarkan Tugas dan Fungsi</t>
  </si>
  <si>
    <t xml:space="preserve">Sosialisasi Peraturan PerundangUndangan
</t>
  </si>
  <si>
    <t>Bimbingan Teknis Implementasi Peraturan Perundang-Undangan</t>
  </si>
  <si>
    <t>Penyediaan Komponen Instalasi Listrik/Penerangan Bangunan Kantor</t>
  </si>
  <si>
    <t>Penyediaan Peralatan dan Perlengkapan Kantor</t>
  </si>
  <si>
    <t>Penyediaan Bahan Logistik Kantor</t>
  </si>
  <si>
    <t xml:space="preserve">Penyediaan Barang Cetakan dan Penggandaan
</t>
  </si>
  <si>
    <t>Penyediaan Bahan Bacaan dan Peraturan Perundang-Undangan</t>
  </si>
  <si>
    <t>Fasilitasi Kunjungan Tamu</t>
  </si>
  <si>
    <t>Penyelenggaraan Rapat Koordinasi dan Konsultasi SKPD</t>
  </si>
  <si>
    <t>Penyediaan Jasa Surat Menyurat</t>
  </si>
  <si>
    <t>Penyediaan Jasa Komunikasi, Sumber Daya Air dan Listrik</t>
  </si>
  <si>
    <t>Penyediaan Jasa Pelayanan Umum Kantor</t>
  </si>
  <si>
    <t>Penyediaan Jasa Pemeliharaan, Biaya Pemeliharaan dan Pajak Kendaraan Perorangan Dinas atau Kendaraan Dinas Jabatan</t>
  </si>
  <si>
    <t>Penyediaan Jasa Pemeliharaan, Biaya Pemeliharaan, Pajak dan Perizinan Kendaraan Dinas Operasional atau Lapangan</t>
  </si>
  <si>
    <t>Pemeliharaan Peralatan dan Mesin Lainnya</t>
  </si>
  <si>
    <t>Penyediaan Perlengkapan Jalan di Jalan Provinsi</t>
  </si>
  <si>
    <t>Rehabilitasi dan Pemeliharaan Perlengkapan Jalan</t>
  </si>
  <si>
    <t>Pengembangan Sarana dan Prasarana Terminal</t>
  </si>
  <si>
    <t>Rehabilitasi dan Pemeliharaan Terminal (Fasilitas Utama dan Pendukung)</t>
  </si>
  <si>
    <t>Forum Lalu Lintas dan Angkutan Jalan untuk Jaringan Jalan Provinsi</t>
  </si>
  <si>
    <t>Pelaksanaan Inspeksi, Audit dan Pemantauan Unit Pelaksana Uji Berkala Kendaraan Bermoto</t>
  </si>
  <si>
    <t>Pelaksanaan Inspeksi, Audit dan Pemantauan Terminal</t>
  </si>
  <si>
    <t>Pengendalian dan Pengawasan Ketersediaan Angkutan Umum untuk Jasa Angkutan Orang dan/atau Barang Antar Kota dalam 1 (satu) Provinsi</t>
  </si>
  <si>
    <t>Perumusan Kebijakan Rencana Umum Jaringan Trayek
Antarkota Kewenangan Provinsi</t>
  </si>
  <si>
    <t>Fasilitasi Pemenuhan Persyaratan Perolehan Izin
Penyelenggaraan Angkutan Orang dalam Trayek Kewenangan Provinsi dalam Sistem Pelayanan Perizinan
Berusaha Terintegrasi Secara Elektronik</t>
  </si>
  <si>
    <t>Penyediaan Gaji dan Tunjangan ASN</t>
  </si>
  <si>
    <t>Koordinasi dan Sinkronisasi Pengawasan Pelaksanaan Izin Usaha Angkutan Laut Kewenangan Provinsi</t>
  </si>
  <si>
    <t>Pengendalian dan pengawasan jaringan lintas penyebarangan dan persetujuan pengoprasian kapal penyebarangan lintas pelabuhan antar daerah kab/kota dalam daerah provinsi</t>
  </si>
  <si>
    <t>Pengawasan Pengoperasian Pelabuhan Pengumpan Regional</t>
  </si>
  <si>
    <t>Perumusan Kebijakan Penetapan Jariangan Jalur KA yang Jaringam Kewenangan Provinsi</t>
  </si>
  <si>
    <t>Sosialisasi dan uji coba pelaksanaan kebijakan penetapan jaringan pelayanan KA pada jalur KA Provinsi</t>
  </si>
  <si>
    <t>Koordinasi dan Penyusunan Laporan Capaian Kinerja dan Ikhtisar Realisasi Kinerja SKPD</t>
  </si>
  <si>
    <t xml:space="preserve">Realisasi </t>
  </si>
  <si>
    <t>Pemeliharaan/Rehabilitasi Gedung Kantor dan Bangunan Lainnya</t>
  </si>
  <si>
    <t>Pengawasan dan Pengendalian Efektivitas Pelaksanaan Kebijakan untuk Jalan Provinsi</t>
  </si>
  <si>
    <t>% Per Aliran Kas</t>
  </si>
  <si>
    <t>Penastani ( Belanja Pakaian/Jas) dan Sewa Kendaraan</t>
  </si>
  <si>
    <t>Mamin dan Bahan Komputer</t>
  </si>
  <si>
    <t>Perdin</t>
  </si>
  <si>
    <t>Perdin dan mamin</t>
  </si>
  <si>
    <t>Lembur , makan minum petugas lapangan</t>
  </si>
  <si>
    <t>Perdin dan BBM</t>
  </si>
  <si>
    <t>Anggaran Kas sd Juli</t>
  </si>
  <si>
    <t>REALISASI PER SUB KEGIATAN TANGGAL JULI 2023</t>
  </si>
</sst>
</file>

<file path=xl/styles.xml><?xml version="1.0" encoding="utf-8"?>
<styleSheet xmlns="http://schemas.openxmlformats.org/spreadsheetml/2006/main">
  <numFmts count="3">
    <numFmt numFmtId="6" formatCode="&quot;Rp&quot;#,##0_);[Red]\(&quot;Rp&quot;#,##0\)"/>
    <numFmt numFmtId="41" formatCode="_(* #,##0_);_(* \(#,##0\);_(* &quot;-&quot;_);_(@_)"/>
    <numFmt numFmtId="164" formatCode="_(* #,##0.00_);_(* \(#,##0.00\);_(* &quot;-&quot;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2"/>
      <color theme="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41" fontId="3" fillId="2" borderId="13" xfId="0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0" fontId="4" fillId="2" borderId="16" xfId="0" applyFont="1" applyFill="1" applyBorder="1"/>
    <xf numFmtId="0" fontId="4" fillId="2" borderId="21" xfId="0" applyFont="1" applyFill="1" applyBorder="1"/>
    <xf numFmtId="41" fontId="4" fillId="2" borderId="2" xfId="1" applyFont="1" applyFill="1" applyBorder="1" applyAlignment="1">
      <alignment vertical="center"/>
    </xf>
    <xf numFmtId="164" fontId="4" fillId="2" borderId="15" xfId="1" applyNumberFormat="1" applyFont="1" applyFill="1" applyBorder="1" applyAlignment="1">
      <alignment vertical="center"/>
    </xf>
    <xf numFmtId="41" fontId="4" fillId="2" borderId="1" xfId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41" fontId="4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0" fillId="2" borderId="20" xfId="0" applyFill="1" applyBorder="1"/>
    <xf numFmtId="0" fontId="0" fillId="2" borderId="16" xfId="0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1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6" fontId="0" fillId="2" borderId="0" xfId="0" applyNumberFormat="1" applyFill="1"/>
    <xf numFmtId="41" fontId="0" fillId="2" borderId="0" xfId="1" applyFont="1" applyFill="1"/>
    <xf numFmtId="0" fontId="0" fillId="2" borderId="2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2" borderId="16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41" fontId="5" fillId="2" borderId="2" xfId="1" applyFont="1" applyFill="1" applyBorder="1" applyAlignment="1">
      <alignment vertical="center"/>
    </xf>
    <xf numFmtId="41" fontId="5" fillId="2" borderId="1" xfId="1" applyFont="1" applyFill="1" applyBorder="1" applyAlignment="1">
      <alignment vertical="center"/>
    </xf>
    <xf numFmtId="41" fontId="5" fillId="2" borderId="9" xfId="1" applyFont="1" applyFill="1" applyBorder="1" applyAlignment="1">
      <alignment vertical="center"/>
    </xf>
    <xf numFmtId="41" fontId="5" fillId="2" borderId="4" xfId="1" applyFont="1" applyFill="1" applyBorder="1" applyAlignment="1">
      <alignment vertical="center"/>
    </xf>
    <xf numFmtId="41" fontId="5" fillId="2" borderId="24" xfId="1" applyFont="1" applyFill="1" applyBorder="1" applyAlignment="1">
      <alignment vertical="center"/>
    </xf>
    <xf numFmtId="41" fontId="5" fillId="2" borderId="13" xfId="1" applyFont="1" applyFill="1" applyBorder="1" applyAlignment="1">
      <alignment vertical="center"/>
    </xf>
    <xf numFmtId="41" fontId="5" fillId="2" borderId="11" xfId="1" applyFont="1" applyFill="1" applyBorder="1" applyAlignment="1">
      <alignment vertical="center"/>
    </xf>
    <xf numFmtId="41" fontId="6" fillId="2" borderId="13" xfId="0" applyNumberFormat="1" applyFont="1" applyFill="1" applyBorder="1" applyAlignment="1">
      <alignment vertical="center"/>
    </xf>
    <xf numFmtId="41" fontId="5" fillId="2" borderId="0" xfId="0" applyNumberFormat="1" applyFont="1" applyFill="1"/>
    <xf numFmtId="0" fontId="5" fillId="2" borderId="0" xfId="0" applyFont="1" applyFill="1"/>
    <xf numFmtId="164" fontId="5" fillId="2" borderId="7" xfId="1" applyNumberFormat="1" applyFont="1" applyFill="1" applyBorder="1" applyAlignment="1">
      <alignment vertical="center"/>
    </xf>
    <xf numFmtId="164" fontId="7" fillId="2" borderId="7" xfId="1" applyNumberFormat="1" applyFont="1" applyFill="1" applyBorder="1" applyAlignment="1">
      <alignment vertical="center"/>
    </xf>
    <xf numFmtId="164" fontId="5" fillId="2" borderId="22" xfId="1" applyNumberFormat="1" applyFont="1" applyFill="1" applyBorder="1" applyAlignment="1">
      <alignment vertical="center"/>
    </xf>
    <xf numFmtId="164" fontId="5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22" xfId="1" applyNumberFormat="1" applyFont="1" applyFill="1" applyBorder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41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zoomScale="90" zoomScaleNormal="90" workbookViewId="0">
      <selection activeCell="G8" sqref="G8"/>
    </sheetView>
  </sheetViews>
  <sheetFormatPr defaultRowHeight="15"/>
  <cols>
    <col min="1" max="1" width="5.5703125" style="13" customWidth="1"/>
    <col min="2" max="2" width="54.140625" style="13" customWidth="1"/>
    <col min="3" max="3" width="17.28515625" style="12" customWidth="1"/>
    <col min="4" max="5" width="17.28515625" style="48" customWidth="1"/>
    <col min="6" max="6" width="12.140625" style="12" customWidth="1"/>
    <col min="7" max="7" width="18.7109375" style="55" customWidth="1"/>
    <col min="8" max="8" width="9.140625" style="13"/>
    <col min="9" max="9" width="10.5703125" style="13" bestFit="1" customWidth="1"/>
    <col min="10" max="10" width="29" style="13" customWidth="1"/>
    <col min="11" max="16384" width="9.140625" style="13"/>
  </cols>
  <sheetData>
    <row r="1" spans="1:9" ht="18.75">
      <c r="A1" s="62" t="s">
        <v>55</v>
      </c>
      <c r="B1" s="63"/>
      <c r="C1" s="63"/>
      <c r="D1" s="63"/>
      <c r="E1" s="63"/>
      <c r="F1" s="64"/>
    </row>
    <row r="2" spans="1:9" ht="15.75" thickBot="1">
      <c r="A2" s="14"/>
      <c r="B2" s="15"/>
      <c r="C2" s="5"/>
      <c r="D2" s="37"/>
      <c r="E2" s="37"/>
      <c r="F2" s="6"/>
    </row>
    <row r="3" spans="1:9" s="17" customFormat="1" ht="32.25" thickBot="1">
      <c r="A3" s="16" t="s">
        <v>0</v>
      </c>
      <c r="B3" s="1" t="s">
        <v>1</v>
      </c>
      <c r="C3" s="1" t="s">
        <v>2</v>
      </c>
      <c r="D3" s="38" t="s">
        <v>54</v>
      </c>
      <c r="E3" s="61" t="s">
        <v>44</v>
      </c>
      <c r="F3" s="2" t="s">
        <v>47</v>
      </c>
      <c r="G3" s="56"/>
    </row>
    <row r="4" spans="1:9">
      <c r="A4" s="18">
        <v>1</v>
      </c>
      <c r="B4" s="19" t="s">
        <v>3</v>
      </c>
      <c r="C4" s="7">
        <v>94502159</v>
      </c>
      <c r="D4" s="39">
        <f>55650000+15450000+8834409</f>
        <v>79934409</v>
      </c>
      <c r="E4" s="39">
        <v>60955548</v>
      </c>
      <c r="F4" s="8">
        <f>E4/D4*100</f>
        <v>76.256957125935585</v>
      </c>
    </row>
    <row r="5" spans="1:9" ht="30">
      <c r="A5" s="20">
        <v>2</v>
      </c>
      <c r="B5" s="21" t="s">
        <v>43</v>
      </c>
      <c r="C5" s="9">
        <v>131578250</v>
      </c>
      <c r="D5" s="40">
        <f>31300000+63700000+10773250</f>
        <v>105773250</v>
      </c>
      <c r="E5" s="40">
        <v>85413066</v>
      </c>
      <c r="F5" s="10">
        <f t="shared" ref="F5:F46" si="0">E5/D5*100</f>
        <v>80.75110294899703</v>
      </c>
    </row>
    <row r="6" spans="1:9">
      <c r="A6" s="18">
        <v>3</v>
      </c>
      <c r="B6" s="21" t="s">
        <v>37</v>
      </c>
      <c r="C6" s="9">
        <v>8913164173</v>
      </c>
      <c r="D6" s="40">
        <f>2047776856+4190104848+847450000</f>
        <v>7085331704</v>
      </c>
      <c r="E6" s="40">
        <v>5576996774</v>
      </c>
      <c r="F6" s="10">
        <f t="shared" si="0"/>
        <v>78.711865682329673</v>
      </c>
    </row>
    <row r="7" spans="1:9" s="23" customFormat="1" ht="30">
      <c r="A7" s="20">
        <v>4</v>
      </c>
      <c r="B7" s="21" t="s">
        <v>4</v>
      </c>
      <c r="C7" s="9">
        <v>185800000</v>
      </c>
      <c r="D7" s="40">
        <f>35710000+56040000+14280000</f>
        <v>106030000</v>
      </c>
      <c r="E7" s="40">
        <v>85940000</v>
      </c>
      <c r="F7" s="10">
        <f t="shared" si="0"/>
        <v>81.052532302178619</v>
      </c>
      <c r="G7" s="57"/>
      <c r="I7" s="22"/>
    </row>
    <row r="8" spans="1:9" ht="30">
      <c r="A8" s="18">
        <v>5</v>
      </c>
      <c r="B8" s="21" t="s">
        <v>5</v>
      </c>
      <c r="C8" s="9">
        <v>53409450</v>
      </c>
      <c r="D8" s="40">
        <f>16550750+17100000+9658700</f>
        <v>43309450</v>
      </c>
      <c r="E8" s="40">
        <v>23091443</v>
      </c>
      <c r="F8" s="10">
        <f t="shared" si="0"/>
        <v>53.317331436903494</v>
      </c>
    </row>
    <row r="9" spans="1:9">
      <c r="A9" s="20">
        <v>6</v>
      </c>
      <c r="B9" s="21" t="s">
        <v>6</v>
      </c>
      <c r="C9" s="9">
        <v>75000000</v>
      </c>
      <c r="D9" s="40">
        <v>73447500</v>
      </c>
      <c r="E9" s="40">
        <v>52438608</v>
      </c>
      <c r="F9" s="10">
        <f t="shared" si="0"/>
        <v>71.396042070866955</v>
      </c>
    </row>
    <row r="10" spans="1:9" ht="30">
      <c r="A10" s="18">
        <v>7</v>
      </c>
      <c r="B10" s="21" t="s">
        <v>7</v>
      </c>
      <c r="C10" s="40">
        <v>38722000</v>
      </c>
      <c r="D10" s="40">
        <f>6327875+10000000+4000000</f>
        <v>20327875</v>
      </c>
      <c r="E10" s="40">
        <v>13709600</v>
      </c>
      <c r="F10" s="49">
        <f t="shared" si="0"/>
        <v>67.442366700897168</v>
      </c>
      <c r="G10" s="58" t="s">
        <v>50</v>
      </c>
    </row>
    <row r="11" spans="1:9">
      <c r="A11" s="20">
        <v>8</v>
      </c>
      <c r="B11" s="21" t="s">
        <v>8</v>
      </c>
      <c r="C11" s="9">
        <v>15000000</v>
      </c>
      <c r="D11" s="40">
        <v>10923850</v>
      </c>
      <c r="E11" s="40">
        <v>8569944</v>
      </c>
      <c r="F11" s="10">
        <f t="shared" si="0"/>
        <v>78.451681412688743</v>
      </c>
    </row>
    <row r="12" spans="1:9">
      <c r="A12" s="18">
        <v>9</v>
      </c>
      <c r="B12" s="21" t="s">
        <v>9</v>
      </c>
      <c r="C12" s="40">
        <v>37609900</v>
      </c>
      <c r="D12" s="40">
        <v>9808800</v>
      </c>
      <c r="E12" s="40">
        <v>1314300</v>
      </c>
      <c r="F12" s="50">
        <f t="shared" si="0"/>
        <v>13.399192561781256</v>
      </c>
      <c r="G12" s="55" t="s">
        <v>51</v>
      </c>
    </row>
    <row r="13" spans="1:9" ht="45">
      <c r="A13" s="20">
        <v>10</v>
      </c>
      <c r="B13" s="21" t="s">
        <v>10</v>
      </c>
      <c r="C13" s="40">
        <v>75670000</v>
      </c>
      <c r="D13" s="40">
        <f>22776950+20914750+6073750</f>
        <v>49765450</v>
      </c>
      <c r="E13" s="40">
        <v>24474960</v>
      </c>
      <c r="F13" s="50">
        <f t="shared" si="0"/>
        <v>49.18062631805801</v>
      </c>
      <c r="G13" s="59" t="s">
        <v>52</v>
      </c>
    </row>
    <row r="14" spans="1:9" ht="30">
      <c r="A14" s="18">
        <v>11</v>
      </c>
      <c r="B14" s="21" t="s">
        <v>11</v>
      </c>
      <c r="C14" s="40">
        <v>77050000</v>
      </c>
      <c r="D14" s="40">
        <f>2300000+59970000</f>
        <v>62270000</v>
      </c>
      <c r="E14" s="40">
        <v>40379700</v>
      </c>
      <c r="F14" s="49">
        <f t="shared" si="0"/>
        <v>64.84615384615384</v>
      </c>
    </row>
    <row r="15" spans="1:9" ht="30">
      <c r="A15" s="20">
        <v>12</v>
      </c>
      <c r="B15" s="21" t="s">
        <v>12</v>
      </c>
      <c r="C15" s="40">
        <v>45197500</v>
      </c>
      <c r="D15" s="40">
        <f>36632500+8565000</f>
        <v>45197500</v>
      </c>
      <c r="E15" s="40">
        <v>38819551</v>
      </c>
      <c r="F15" s="49">
        <f t="shared" si="0"/>
        <v>85.888712871287126</v>
      </c>
    </row>
    <row r="16" spans="1:9" ht="30">
      <c r="A16" s="18">
        <v>13</v>
      </c>
      <c r="B16" s="21" t="s">
        <v>13</v>
      </c>
      <c r="C16" s="40">
        <v>25350500</v>
      </c>
      <c r="D16" s="40">
        <f>7370500+9000000+8000000</f>
        <v>24370500</v>
      </c>
      <c r="E16" s="40">
        <v>8150753</v>
      </c>
      <c r="F16" s="49">
        <f t="shared" si="0"/>
        <v>33.445161157957365</v>
      </c>
      <c r="G16" s="55" t="s">
        <v>53</v>
      </c>
    </row>
    <row r="17" spans="1:10" ht="39.75" customHeight="1">
      <c r="A17" s="20">
        <v>14</v>
      </c>
      <c r="B17" s="21" t="s">
        <v>14</v>
      </c>
      <c r="C17" s="40">
        <v>33399000</v>
      </c>
      <c r="D17" s="40">
        <f>8349750+8349750+8349750</f>
        <v>25049250</v>
      </c>
      <c r="E17" s="40">
        <v>16695800</v>
      </c>
      <c r="F17" s="49">
        <f t="shared" si="0"/>
        <v>66.651895765342275</v>
      </c>
    </row>
    <row r="18" spans="1:10" ht="25.5" customHeight="1" thickBot="1">
      <c r="A18" s="18">
        <v>15</v>
      </c>
      <c r="B18" s="24" t="s">
        <v>15</v>
      </c>
      <c r="C18" s="41">
        <v>19698800</v>
      </c>
      <c r="D18" s="41">
        <f>6830000+4230000+4230000</f>
        <v>15290000</v>
      </c>
      <c r="E18" s="41">
        <v>10430500</v>
      </c>
      <c r="F18" s="51">
        <f t="shared" si="0"/>
        <v>68.217789404839763</v>
      </c>
    </row>
    <row r="19" spans="1:10" ht="27" customHeight="1">
      <c r="A19" s="20">
        <v>16</v>
      </c>
      <c r="B19" s="25" t="s">
        <v>16</v>
      </c>
      <c r="C19" s="42">
        <v>76532800</v>
      </c>
      <c r="D19" s="42">
        <f>17684866+19133199+13236533</f>
        <v>50054598</v>
      </c>
      <c r="E19" s="42">
        <v>42433200</v>
      </c>
      <c r="F19" s="52">
        <f t="shared" si="0"/>
        <v>84.773830368191156</v>
      </c>
    </row>
    <row r="20" spans="1:10" ht="27" customHeight="1">
      <c r="A20" s="18">
        <v>17</v>
      </c>
      <c r="B20" s="21" t="s">
        <v>17</v>
      </c>
      <c r="C20" s="40">
        <v>32201500</v>
      </c>
      <c r="D20" s="40">
        <f>8050375+8050375</f>
        <v>16100750</v>
      </c>
      <c r="E20" s="40">
        <v>11240000</v>
      </c>
      <c r="F20" s="49">
        <f t="shared" si="0"/>
        <v>69.810412558421191</v>
      </c>
    </row>
    <row r="21" spans="1:10" ht="33" customHeight="1" thickBot="1">
      <c r="A21" s="26">
        <v>18</v>
      </c>
      <c r="B21" s="24" t="s">
        <v>18</v>
      </c>
      <c r="C21" s="41">
        <v>20000000</v>
      </c>
      <c r="D21" s="41">
        <f>6005000+9660000+3332500</f>
        <v>18997500</v>
      </c>
      <c r="E21" s="41">
        <v>15660000</v>
      </c>
      <c r="F21" s="51">
        <f t="shared" si="0"/>
        <v>82.431898934070276</v>
      </c>
    </row>
    <row r="22" spans="1:10" ht="51" customHeight="1">
      <c r="A22" s="27">
        <v>19</v>
      </c>
      <c r="B22" s="25" t="s">
        <v>19</v>
      </c>
      <c r="C22" s="42">
        <v>800000000</v>
      </c>
      <c r="D22" s="42">
        <f>C22</f>
        <v>800000000</v>
      </c>
      <c r="E22" s="42">
        <v>657597000</v>
      </c>
      <c r="F22" s="53">
        <f t="shared" si="0"/>
        <v>82.199624999999997</v>
      </c>
      <c r="G22" s="59" t="s">
        <v>48</v>
      </c>
    </row>
    <row r="23" spans="1:10" ht="33.75" customHeight="1">
      <c r="A23" s="20">
        <v>20</v>
      </c>
      <c r="B23" s="21" t="s">
        <v>20</v>
      </c>
      <c r="C23" s="40">
        <v>406606587</v>
      </c>
      <c r="D23" s="40">
        <f>143000000+160606587+53000000</f>
        <v>356606587</v>
      </c>
      <c r="E23" s="40">
        <v>325224141</v>
      </c>
      <c r="F23" s="49">
        <f t="shared" si="0"/>
        <v>91.199700974676617</v>
      </c>
    </row>
    <row r="24" spans="1:10" ht="27" customHeight="1">
      <c r="A24" s="18">
        <v>21</v>
      </c>
      <c r="B24" s="21" t="s">
        <v>21</v>
      </c>
      <c r="C24" s="40">
        <v>20000000</v>
      </c>
      <c r="D24" s="40">
        <f>5010500+5009000+5009000</f>
        <v>15028500</v>
      </c>
      <c r="E24" s="40">
        <v>8036757</v>
      </c>
      <c r="F24" s="50">
        <f t="shared" si="0"/>
        <v>53.476774129154606</v>
      </c>
    </row>
    <row r="25" spans="1:10" ht="33" customHeight="1">
      <c r="A25" s="20">
        <v>22</v>
      </c>
      <c r="B25" s="21" t="s">
        <v>22</v>
      </c>
      <c r="C25" s="40">
        <v>237421400</v>
      </c>
      <c r="D25" s="40">
        <f>67930500+65080000+21480000</f>
        <v>154490500</v>
      </c>
      <c r="E25" s="40">
        <v>146187458</v>
      </c>
      <c r="F25" s="49">
        <f t="shared" si="0"/>
        <v>94.625532314284698</v>
      </c>
    </row>
    <row r="26" spans="1:10" ht="27" customHeight="1">
      <c r="A26" s="18">
        <v>23</v>
      </c>
      <c r="B26" s="21" t="s">
        <v>23</v>
      </c>
      <c r="C26" s="40">
        <v>1696647709</v>
      </c>
      <c r="D26" s="40">
        <f>407449700+430020000+143340000</f>
        <v>980809700</v>
      </c>
      <c r="E26" s="40">
        <v>809008999</v>
      </c>
      <c r="F26" s="49">
        <f t="shared" si="0"/>
        <v>82.483788547360419</v>
      </c>
    </row>
    <row r="27" spans="1:10" ht="48.75" customHeight="1">
      <c r="A27" s="20">
        <v>24</v>
      </c>
      <c r="B27" s="21" t="s">
        <v>24</v>
      </c>
      <c r="C27" s="40">
        <v>12189400</v>
      </c>
      <c r="D27" s="40">
        <f>7000000+2500000</f>
        <v>9500000</v>
      </c>
      <c r="E27" s="40">
        <v>5502622</v>
      </c>
      <c r="F27" s="49">
        <f t="shared" si="0"/>
        <v>57.92233684210526</v>
      </c>
    </row>
    <row r="28" spans="1:10" ht="60.75" customHeight="1">
      <c r="A28" s="18">
        <v>25</v>
      </c>
      <c r="B28" s="21" t="s">
        <v>25</v>
      </c>
      <c r="C28" s="40">
        <v>93350000</v>
      </c>
      <c r="D28" s="40">
        <f>C28</f>
        <v>93350000</v>
      </c>
      <c r="E28" s="40">
        <v>67829562</v>
      </c>
      <c r="F28" s="49">
        <f t="shared" si="0"/>
        <v>72.661555436529184</v>
      </c>
      <c r="J28" s="28"/>
    </row>
    <row r="29" spans="1:10" ht="35.25" customHeight="1">
      <c r="A29" s="20">
        <v>26</v>
      </c>
      <c r="B29" s="21" t="s">
        <v>26</v>
      </c>
      <c r="C29" s="40">
        <v>37000000</v>
      </c>
      <c r="D29" s="40">
        <f>5516364+14914546+11205455</f>
        <v>31636365</v>
      </c>
      <c r="E29" s="40">
        <v>20147500</v>
      </c>
      <c r="F29" s="49">
        <f t="shared" si="0"/>
        <v>63.68462369175473</v>
      </c>
      <c r="J29" s="29"/>
    </row>
    <row r="30" spans="1:10" ht="43.5" customHeight="1">
      <c r="A30" s="18">
        <v>27</v>
      </c>
      <c r="B30" s="21" t="s">
        <v>45</v>
      </c>
      <c r="C30" s="40">
        <v>49618000</v>
      </c>
      <c r="D30" s="40">
        <f>49618000</f>
        <v>49618000</v>
      </c>
      <c r="E30" s="40">
        <v>49612000</v>
      </c>
      <c r="F30" s="49">
        <f t="shared" si="0"/>
        <v>99.987907614172272</v>
      </c>
      <c r="J30" s="29"/>
    </row>
    <row r="31" spans="1:10" ht="32.25" customHeight="1">
      <c r="A31" s="20">
        <v>28</v>
      </c>
      <c r="B31" s="21" t="s">
        <v>27</v>
      </c>
      <c r="C31" s="40">
        <v>849142000</v>
      </c>
      <c r="D31" s="40">
        <f>22241300+250713720+12000000</f>
        <v>284955020</v>
      </c>
      <c r="E31" s="40">
        <v>234536950</v>
      </c>
      <c r="F31" s="50">
        <f t="shared" si="0"/>
        <v>82.306656678657561</v>
      </c>
      <c r="G31" s="59"/>
      <c r="J31" s="29"/>
    </row>
    <row r="32" spans="1:10" ht="30.75" customHeight="1">
      <c r="A32" s="18">
        <v>29</v>
      </c>
      <c r="B32" s="21" t="s">
        <v>28</v>
      </c>
      <c r="C32" s="40">
        <v>203645000</v>
      </c>
      <c r="D32" s="40">
        <f>19439000+174961400+7080000</f>
        <v>201480400</v>
      </c>
      <c r="E32" s="40">
        <v>162450086</v>
      </c>
      <c r="F32" s="49">
        <f t="shared" si="0"/>
        <v>80.628232820661466</v>
      </c>
      <c r="J32" s="29"/>
    </row>
    <row r="33" spans="1:7" ht="15.75" thickBot="1">
      <c r="A33" s="20">
        <v>30</v>
      </c>
      <c r="B33" s="24" t="s">
        <v>29</v>
      </c>
      <c r="C33" s="41">
        <v>146247162</v>
      </c>
      <c r="D33" s="41">
        <f>38446400+20420000+3922000</f>
        <v>62788400</v>
      </c>
      <c r="E33" s="41">
        <v>44430701</v>
      </c>
      <c r="F33" s="49">
        <f t="shared" si="0"/>
        <v>70.762594683094321</v>
      </c>
    </row>
    <row r="34" spans="1:7" ht="30.75" thickBot="1">
      <c r="A34" s="18">
        <v>31</v>
      </c>
      <c r="B34" s="30" t="s">
        <v>30</v>
      </c>
      <c r="C34" s="43">
        <v>158876938</v>
      </c>
      <c r="D34" s="43">
        <f>6722900+10998850+2900098</f>
        <v>20621848</v>
      </c>
      <c r="E34" s="43">
        <v>2757700</v>
      </c>
      <c r="F34" s="54">
        <f t="shared" si="0"/>
        <v>13.372710340993688</v>
      </c>
      <c r="G34" s="59" t="s">
        <v>50</v>
      </c>
    </row>
    <row r="35" spans="1:7" ht="30.75" thickBot="1">
      <c r="A35" s="20">
        <v>32</v>
      </c>
      <c r="B35" s="31" t="s">
        <v>46</v>
      </c>
      <c r="C35" s="44">
        <v>2153598550</v>
      </c>
      <c r="D35" s="44">
        <f>219883800+1473456142+11580500</f>
        <v>1704920442</v>
      </c>
      <c r="E35" s="44">
        <v>1536415975</v>
      </c>
      <c r="F35" s="52">
        <f t="shared" si="0"/>
        <v>90.116578882570522</v>
      </c>
    </row>
    <row r="36" spans="1:7" ht="30">
      <c r="A36" s="18">
        <v>33</v>
      </c>
      <c r="B36" s="25" t="s">
        <v>31</v>
      </c>
      <c r="C36" s="42">
        <v>62900600</v>
      </c>
      <c r="D36" s="42">
        <v>52576750</v>
      </c>
      <c r="E36" s="42">
        <v>39341294</v>
      </c>
      <c r="F36" s="49">
        <f t="shared" si="0"/>
        <v>74.826409011587828</v>
      </c>
    </row>
    <row r="37" spans="1:7" ht="30">
      <c r="A37" s="20">
        <v>34</v>
      </c>
      <c r="B37" s="21" t="s">
        <v>32</v>
      </c>
      <c r="C37" s="40">
        <v>39878000</v>
      </c>
      <c r="D37" s="40">
        <f>7500000+31716000+6450000</f>
        <v>45666000</v>
      </c>
      <c r="E37" s="40">
        <v>30075000</v>
      </c>
      <c r="F37" s="49">
        <f t="shared" si="0"/>
        <v>65.858625673367499</v>
      </c>
    </row>
    <row r="38" spans="1:7" ht="15.75" thickBot="1">
      <c r="A38" s="32">
        <v>35</v>
      </c>
      <c r="B38" s="24" t="s">
        <v>33</v>
      </c>
      <c r="C38" s="41">
        <v>107524750</v>
      </c>
      <c r="D38" s="41">
        <f>17300000+89136000</f>
        <v>106436000</v>
      </c>
      <c r="E38" s="41">
        <v>87129000</v>
      </c>
      <c r="F38" s="51">
        <f t="shared" si="0"/>
        <v>81.860460746364012</v>
      </c>
    </row>
    <row r="39" spans="1:7" ht="45">
      <c r="A39" s="27">
        <v>36</v>
      </c>
      <c r="B39" s="25" t="s">
        <v>34</v>
      </c>
      <c r="C39" s="42">
        <v>122159525</v>
      </c>
      <c r="D39" s="42">
        <f>33207050+37365050+13000000</f>
        <v>83572100</v>
      </c>
      <c r="E39" s="42">
        <v>35111000</v>
      </c>
      <c r="F39" s="53">
        <f t="shared" si="0"/>
        <v>42.012824854227667</v>
      </c>
      <c r="G39" s="58" t="s">
        <v>53</v>
      </c>
    </row>
    <row r="40" spans="1:7" ht="30">
      <c r="A40" s="18">
        <v>37</v>
      </c>
      <c r="B40" s="21" t="s">
        <v>35</v>
      </c>
      <c r="C40" s="40">
        <v>118832900</v>
      </c>
      <c r="D40" s="40">
        <f>35336600+47987500+17868800</f>
        <v>101192900</v>
      </c>
      <c r="E40" s="40">
        <v>33483365</v>
      </c>
      <c r="F40" s="50">
        <f t="shared" si="0"/>
        <v>33.088650488324774</v>
      </c>
      <c r="G40" s="58" t="s">
        <v>53</v>
      </c>
    </row>
    <row r="41" spans="1:7" ht="60">
      <c r="A41" s="20">
        <v>38</v>
      </c>
      <c r="B41" s="21" t="s">
        <v>36</v>
      </c>
      <c r="C41" s="40">
        <v>5025300</v>
      </c>
      <c r="D41" s="40">
        <f>C41</f>
        <v>5025300</v>
      </c>
      <c r="E41" s="40">
        <v>816000</v>
      </c>
      <c r="F41" s="50">
        <f t="shared" si="0"/>
        <v>16.237836547071815</v>
      </c>
      <c r="G41" s="60" t="s">
        <v>49</v>
      </c>
    </row>
    <row r="42" spans="1:7" ht="30">
      <c r="A42" s="18">
        <v>39</v>
      </c>
      <c r="B42" s="21" t="s">
        <v>38</v>
      </c>
      <c r="C42" s="40">
        <v>67082550</v>
      </c>
      <c r="D42" s="40">
        <f>29008700+22932400+12047950</f>
        <v>63989050</v>
      </c>
      <c r="E42" s="40">
        <v>33126493</v>
      </c>
      <c r="F42" s="50">
        <f t="shared" si="0"/>
        <v>51.769002665299766</v>
      </c>
      <c r="G42" s="58" t="s">
        <v>50</v>
      </c>
    </row>
    <row r="43" spans="1:7" ht="60">
      <c r="A43" s="20">
        <v>40</v>
      </c>
      <c r="B43" s="21" t="s">
        <v>39</v>
      </c>
      <c r="C43" s="40">
        <v>87374511</v>
      </c>
      <c r="D43" s="40">
        <f>28216700+26000000</f>
        <v>54216700</v>
      </c>
      <c r="E43" s="40">
        <v>36265597</v>
      </c>
      <c r="F43" s="50">
        <f t="shared" si="0"/>
        <v>66.890085527153076</v>
      </c>
      <c r="G43" s="58" t="s">
        <v>50</v>
      </c>
    </row>
    <row r="44" spans="1:7" ht="30">
      <c r="A44" s="18">
        <v>41</v>
      </c>
      <c r="B44" s="21" t="s">
        <v>40</v>
      </c>
      <c r="C44" s="40">
        <v>91833150</v>
      </c>
      <c r="D44" s="40">
        <f>24551500+27662400+3160000</f>
        <v>55373900</v>
      </c>
      <c r="E44" s="40">
        <v>22030375</v>
      </c>
      <c r="F44" s="50">
        <f t="shared" si="0"/>
        <v>39.784763218772746</v>
      </c>
      <c r="G44" s="58" t="s">
        <v>50</v>
      </c>
    </row>
    <row r="45" spans="1:7" ht="30">
      <c r="A45" s="20">
        <v>42</v>
      </c>
      <c r="B45" s="21" t="s">
        <v>41</v>
      </c>
      <c r="C45" s="40">
        <v>80372500</v>
      </c>
      <c r="D45" s="40">
        <f>11498350+24914650+12034825</f>
        <v>48447825</v>
      </c>
      <c r="E45" s="40">
        <v>12480000</v>
      </c>
      <c r="F45" s="50">
        <f>E45/D45*100</f>
        <v>25.759670325757654</v>
      </c>
      <c r="G45" s="58" t="s">
        <v>50</v>
      </c>
    </row>
    <row r="46" spans="1:7" ht="30.75" thickBot="1">
      <c r="A46" s="18">
        <v>43</v>
      </c>
      <c r="B46" s="33" t="s">
        <v>42</v>
      </c>
      <c r="C46" s="45">
        <v>71050000</v>
      </c>
      <c r="D46" s="45">
        <f>35820500</f>
        <v>35820500</v>
      </c>
      <c r="E46" s="45">
        <v>25186500</v>
      </c>
      <c r="F46" s="50">
        <f t="shared" si="0"/>
        <v>70.313088873689651</v>
      </c>
    </row>
    <row r="47" spans="1:7" ht="16.5" thickBot="1">
      <c r="A47" s="34"/>
      <c r="B47" s="35"/>
      <c r="C47" s="3">
        <f>SUM(C4:C46)</f>
        <v>17668262564</v>
      </c>
      <c r="D47" s="46">
        <f t="shared" ref="D47" si="1">SUM(D4:D46)</f>
        <v>13260105173</v>
      </c>
      <c r="E47" s="46">
        <f>SUM(E4:E46)</f>
        <v>10541495822</v>
      </c>
      <c r="F47" s="4">
        <f>E47/D47*100</f>
        <v>79.497829651188695</v>
      </c>
    </row>
    <row r="48" spans="1:7">
      <c r="B48" s="36"/>
      <c r="C48" s="11"/>
      <c r="D48" s="47"/>
      <c r="E48" s="47"/>
      <c r="F48" s="11"/>
    </row>
    <row r="49" spans="2:2">
      <c r="B49" s="36"/>
    </row>
    <row r="50" spans="2:2">
      <c r="B50" s="36"/>
    </row>
    <row r="51" spans="2:2">
      <c r="B51" s="36"/>
    </row>
    <row r="52" spans="2:2">
      <c r="B52" s="36"/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 Juli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KEUANGAN</dc:creator>
  <cp:lastModifiedBy>KEUANGAN</cp:lastModifiedBy>
  <cp:lastPrinted>2023-05-30T09:10:40Z</cp:lastPrinted>
  <dcterms:created xsi:type="dcterms:W3CDTF">2023-03-30T06:48:43Z</dcterms:created>
  <dcterms:modified xsi:type="dcterms:W3CDTF">2023-08-30T09:15:59Z</dcterms:modified>
</cp:coreProperties>
</file>