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NSTRA KOMINFO OKE\"/>
    </mc:Choice>
  </mc:AlternateContent>
  <bookViews>
    <workbookView xWindow="0" yWindow="0" windowWidth="23040" windowHeight="10644"/>
  </bookViews>
  <sheets>
    <sheet name="Sheet1" sheetId="1" r:id="rId1"/>
  </sheets>
  <definedNames>
    <definedName name="_xlnm.Print_Area" localSheetId="0">Sheet1!$A$2:$R$158</definedName>
    <definedName name="_xlnm.Print_Titles" localSheetId="0">Sheet1!$6:$9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3" i="1" l="1"/>
  <c r="N93" i="1"/>
  <c r="L93" i="1"/>
  <c r="L67" i="1" l="1"/>
  <c r="N67" i="1"/>
  <c r="P67" i="1"/>
  <c r="P86" i="1"/>
  <c r="N86" i="1"/>
  <c r="P113" i="1" l="1"/>
  <c r="N113" i="1"/>
  <c r="L113" i="1"/>
  <c r="J113" i="1"/>
  <c r="P117" i="1"/>
  <c r="N117" i="1"/>
  <c r="L117" i="1"/>
  <c r="J117" i="1"/>
  <c r="P123" i="1"/>
  <c r="P122" i="1" s="1"/>
  <c r="N123" i="1"/>
  <c r="N122" i="1" s="1"/>
  <c r="L123" i="1"/>
  <c r="L122" i="1" s="1"/>
  <c r="O122" i="1"/>
  <c r="M122" i="1"/>
  <c r="K122" i="1"/>
  <c r="P60" i="1" l="1"/>
  <c r="N60" i="1"/>
  <c r="P101" i="1" l="1"/>
  <c r="N101" i="1"/>
  <c r="L101" i="1"/>
  <c r="H101" i="1"/>
  <c r="L90" i="1"/>
  <c r="L86" i="1" s="1"/>
  <c r="P84" i="1"/>
  <c r="N84" i="1"/>
  <c r="P83" i="1"/>
  <c r="N83" i="1"/>
  <c r="P82" i="1"/>
  <c r="N82" i="1"/>
  <c r="P81" i="1"/>
  <c r="N81" i="1"/>
  <c r="L81" i="1"/>
  <c r="P80" i="1"/>
  <c r="N80" i="1"/>
  <c r="P79" i="1"/>
  <c r="N79" i="1"/>
  <c r="P78" i="1"/>
  <c r="N78" i="1"/>
  <c r="L78" i="1"/>
  <c r="P77" i="1"/>
  <c r="N77" i="1"/>
  <c r="L77" i="1"/>
  <c r="L52" i="1"/>
  <c r="N52" i="1" s="1"/>
  <c r="P52" i="1" s="1"/>
  <c r="L51" i="1"/>
  <c r="N51" i="1" s="1"/>
  <c r="P51" i="1" s="1"/>
  <c r="L50" i="1"/>
  <c r="N50" i="1" s="1"/>
  <c r="P50" i="1" s="1"/>
  <c r="L49" i="1"/>
  <c r="N49" i="1" s="1"/>
  <c r="P49" i="1" s="1"/>
  <c r="L59" i="1"/>
  <c r="N62" i="1"/>
  <c r="P62" i="1"/>
  <c r="N63" i="1"/>
  <c r="P63" i="1"/>
  <c r="N64" i="1"/>
  <c r="P64" i="1"/>
  <c r="N65" i="1"/>
  <c r="P65" i="1"/>
  <c r="L76" i="1" l="1"/>
  <c r="L58" i="1" s="1"/>
  <c r="N59" i="1"/>
  <c r="P59" i="1"/>
  <c r="N76" i="1"/>
  <c r="P76" i="1"/>
  <c r="P58" i="1" l="1"/>
  <c r="N58" i="1"/>
  <c r="J70" i="1"/>
  <c r="H98" i="1"/>
  <c r="H53" i="1"/>
  <c r="H28" i="1"/>
  <c r="H70" i="1"/>
  <c r="H48" i="1"/>
  <c r="H123" i="1"/>
  <c r="H122" i="1" s="1"/>
  <c r="H93" i="1"/>
  <c r="H117" i="1"/>
  <c r="H113" i="1"/>
  <c r="J123" i="1"/>
  <c r="P135" i="1" l="1"/>
  <c r="P134" i="1" s="1"/>
  <c r="N135" i="1"/>
  <c r="N134" i="1" s="1"/>
  <c r="L135" i="1"/>
  <c r="L134" i="1" s="1"/>
  <c r="K134" i="1"/>
  <c r="H136" i="1"/>
  <c r="H134" i="1" s="1"/>
  <c r="J136" i="1"/>
  <c r="J134" i="1" s="1"/>
  <c r="J28" i="1" l="1"/>
  <c r="P45" i="1"/>
  <c r="N45" i="1"/>
  <c r="P28" i="1"/>
  <c r="N28" i="1"/>
  <c r="L28" i="1"/>
  <c r="P42" i="1"/>
  <c r="N42" i="1"/>
  <c r="L42" i="1"/>
  <c r="J12" i="1"/>
  <c r="L45" i="1"/>
  <c r="L22" i="1"/>
  <c r="L18" i="1"/>
  <c r="N18" i="1" s="1"/>
  <c r="P18" i="1" s="1"/>
  <c r="L16" i="1"/>
  <c r="N16" i="1" s="1"/>
  <c r="P16" i="1" s="1"/>
  <c r="L17" i="1"/>
  <c r="N17" i="1" s="1"/>
  <c r="P17" i="1" s="1"/>
  <c r="P12" i="1" l="1"/>
  <c r="P48" i="1"/>
  <c r="N48" i="1"/>
  <c r="L48" i="1"/>
  <c r="L12" i="1"/>
  <c r="N12" i="1"/>
  <c r="N11" i="1" l="1"/>
  <c r="N144" i="1" s="1"/>
  <c r="P11" i="1"/>
  <c r="P144" i="1" s="1"/>
  <c r="L11" i="1"/>
  <c r="L144" i="1" s="1"/>
  <c r="J122" i="1"/>
  <c r="J48" i="1"/>
  <c r="J59" i="1"/>
  <c r="J67" i="1"/>
  <c r="J76" i="1"/>
  <c r="J86" i="1"/>
  <c r="J93" i="1"/>
  <c r="J98" i="1"/>
  <c r="J101" i="1"/>
  <c r="H76" i="1"/>
  <c r="H86" i="1"/>
  <c r="H67" i="1"/>
  <c r="J45" i="1"/>
  <c r="J42" i="1"/>
  <c r="H59" i="1"/>
  <c r="H45" i="1"/>
  <c r="H42" i="1"/>
  <c r="H16" i="1"/>
  <c r="H12" i="1" s="1"/>
  <c r="H11" i="1" l="1"/>
  <c r="J58" i="1"/>
  <c r="H58" i="1"/>
  <c r="J11" i="1"/>
  <c r="J144" i="1" l="1"/>
  <c r="H144" i="1"/>
</calcChain>
</file>

<file path=xl/sharedStrings.xml><?xml version="1.0" encoding="utf-8"?>
<sst xmlns="http://schemas.openxmlformats.org/spreadsheetml/2006/main" count="358" uniqueCount="243">
  <si>
    <t>TUJUAN</t>
  </si>
  <si>
    <t>SASARAN</t>
  </si>
  <si>
    <t>KODE</t>
  </si>
  <si>
    <t>PROGRAM DAN KEGIATAN</t>
  </si>
  <si>
    <t>INDIKATOR KINERJA TUJUAN, SASARAN, PROGRAM (OUT COME) DAN KEGIATAN (OUTPUT)</t>
  </si>
  <si>
    <t>Target</t>
  </si>
  <si>
    <t>Rp</t>
  </si>
  <si>
    <t>LOKASI</t>
  </si>
  <si>
    <t>T  A   B  E   L  T.C.27</t>
  </si>
  <si>
    <t>URUSAN KOMUNIKASI DAN INFORMATIKA</t>
  </si>
  <si>
    <t>PROGRAM PENINGKATAN AKSES DAN KUALITAS INFORMASI PUBLIK</t>
  </si>
  <si>
    <t>Monitoring dan evaluasi penyediaann informasi publik</t>
  </si>
  <si>
    <t xml:space="preserve">Pelaksanaan kemitraan Lembaga  Media dan komunitas </t>
  </si>
  <si>
    <t>Fasilitasi dan Konsultasi bagi pengelola informasi publik</t>
  </si>
  <si>
    <t>Monitoring dan evaluasi penyediaann Komunikasi publik</t>
  </si>
  <si>
    <t>APLIKASI INFORMATIKA</t>
  </si>
  <si>
    <t>PROGRAM PENINGKATAN LAYANAN PUBLIK DAN PEMERINTAH BERBASIS E-GOVERNMENT</t>
  </si>
  <si>
    <t>Penyelenggaraan Sistem Komunikasi Intra Pemerintah Daerah</t>
  </si>
  <si>
    <t xml:space="preserve">Penyelenggaraan Manajemen dana dan informasi Pemerintah daerah </t>
  </si>
  <si>
    <t>Penyelenggaraan akses internet dan intranet Pemerintah Provinsi</t>
  </si>
  <si>
    <t>Penyelenggaraan pengembangan dan pengelolan aplikasi generik, spesisfik, dan suplemen yang terintegrasi</t>
  </si>
  <si>
    <t>Penyelenggaraan ekosistem TIK dan kerjasama Smart Province</t>
  </si>
  <si>
    <t xml:space="preserve">Penyelenggaraan Government Chief Information Officer (GCIO) </t>
  </si>
  <si>
    <t>Pengembangan Sumberdaya TIK dan SDM Pemerintah Daerah dan masyarakat</t>
  </si>
  <si>
    <t>Promosi dan Sosialisasi layanan  publik berbasis elektronik</t>
  </si>
  <si>
    <t>URUSAN PERSANDIAN</t>
  </si>
  <si>
    <t>Pengawasan dan Evaluasi penyeleggaraan pengaman informasi daerah</t>
  </si>
  <si>
    <t>Penetapan pola hubungan komunikasi Sandi antar perangkat daerah provinsi</t>
  </si>
  <si>
    <t>URUSAN STATISTIK</t>
  </si>
  <si>
    <t>Survey</t>
  </si>
  <si>
    <t>Penyediaan Data Statistik Sektoral</t>
  </si>
  <si>
    <t>Pelaksanaan Metadata</t>
  </si>
  <si>
    <t>Pengolahan Data</t>
  </si>
  <si>
    <t>Buku PDRB</t>
  </si>
  <si>
    <t>Program  Pelayanan Administrasi Perkantoran</t>
  </si>
  <si>
    <t>Program Peningkatan Disiplin Aparatur</t>
  </si>
  <si>
    <t>Program  Peningkatan Kapasitas Sumberdaya Aparatur</t>
  </si>
  <si>
    <t>Program Peningkatan Pengembangan Sistem Pelaporan Capaian Kinerja Keuangan</t>
  </si>
  <si>
    <t>Pengelolaan dan perlindungan informasi milik pemerintah daerah dengan persandian</t>
  </si>
  <si>
    <t>Pemanfaatan perangkat kerja, perangkat lunak dan jaring komunikasi sandi di daerah</t>
  </si>
  <si>
    <t>Tersedianya pakaian Dinas/kerja</t>
  </si>
  <si>
    <t>Perumusan regulasi, kebijakan dan Monev penyelenggaraan eGovernment</t>
  </si>
  <si>
    <t>Penyediaan Jasa Surat Menyurat</t>
  </si>
  <si>
    <t>Penyediaan Jasa Jaminan Barang Milik Daerah</t>
  </si>
  <si>
    <t>Penyediaan Alat Tulis Kantor</t>
  </si>
  <si>
    <t>Penyediaan Barang Cetakan dan Penggandaan</t>
  </si>
  <si>
    <t>Penyediaan Komponen instalasi listrik/penerangan bangunan kantor</t>
  </si>
  <si>
    <t>Penyediaan Jasa Kebersihan</t>
  </si>
  <si>
    <t>Penyediaan Jasa Sopir</t>
  </si>
  <si>
    <t>Penyediaan Jasa Pengaman Kantor</t>
  </si>
  <si>
    <t>Penyediaan Bahan bacaan dan peraturan perundang-undangan</t>
  </si>
  <si>
    <t>Penyediaan Makanan dan Minuman</t>
  </si>
  <si>
    <t>Penyediaan jasa Pembinaan Mental dan Fisik Aparatur</t>
  </si>
  <si>
    <t>Pengadaan Meubiler</t>
  </si>
  <si>
    <t>Pengadaan Alat-Alat Studio</t>
  </si>
  <si>
    <t>Pemeliharaan Rutin Berkala Gedung kantor</t>
  </si>
  <si>
    <t>Pemeliharaan Rutin berkala Instalasi Listrik Air telephone</t>
  </si>
  <si>
    <t>Pemeliharaan Rutin berkala Komputer dan jaringan Komputer</t>
  </si>
  <si>
    <t>Pengadaan Pakaian Dinas dan perlengkapannya</t>
  </si>
  <si>
    <t>Tersedianya Laporan Keuangan dan Program</t>
  </si>
  <si>
    <t>Diseminasi Informasi</t>
  </si>
  <si>
    <t>Pemilihan Media Tradisional terbaik</t>
  </si>
  <si>
    <t>Pembinaan dan Pemberdayaan Kellompok Informasi Masyarakat (KIM)</t>
  </si>
  <si>
    <t>Literasi Informasi Media Komunikasi  Informasi</t>
  </si>
  <si>
    <t>Rapat koordinasi Komunikasi Persandian</t>
  </si>
  <si>
    <t>Implementasi e_Government Pem Prov Sumbar</t>
  </si>
  <si>
    <t>Rakor Statistik Sektoral</t>
  </si>
  <si>
    <t>Pengelolaaan dan pemanfaatan saluran publik</t>
  </si>
  <si>
    <t>Penyediaan Jasa Informasi, Dokumentasi dan Publikasi</t>
  </si>
  <si>
    <t>Pemeliharaan Rutin berkala Instalasi dan Jaringan</t>
  </si>
  <si>
    <t>Bimbingan teknis implementasi peraturan perundang-undangan</t>
  </si>
  <si>
    <t>Penyusunan laporan capaian kinerja dan ikhtisar realisasi kinerja SKPD</t>
  </si>
  <si>
    <t>Penatausahaan keuangan</t>
  </si>
  <si>
    <t>Penyusunanan dan penganggaran SKPD</t>
  </si>
  <si>
    <t>Monitoring dan Evaluasi Program dan Kegiatan SKPD</t>
  </si>
  <si>
    <t>Pengelolaan, pengawasan dan pengendalian aset SKPD</t>
  </si>
  <si>
    <t>Perumusan kebijakan teknis dibidang peyediaan komunikasi publik</t>
  </si>
  <si>
    <t>Layanan infrastruktur dasar data Cente, Disaster Recovery Center dan TIK</t>
  </si>
  <si>
    <t>PROGRAM PENGAMANAN PERSANDIAN UNTUK PENGAMANAN INFORMASI</t>
  </si>
  <si>
    <t>PROGRAM PENGEMBANGAN DATA/INFORMASI STATISTIK SEKTORAL LINGKUP DAERAH PROVINSI</t>
  </si>
  <si>
    <t>J U M L A H</t>
  </si>
  <si>
    <t>NON URUSAN</t>
  </si>
  <si>
    <t>Program Peningkatan Sarana dan Prasarana Aparatur</t>
  </si>
  <si>
    <t>Program Penyebarluasan Informasi Penyelenggaraan Pemda</t>
  </si>
  <si>
    <t>Program Kerjasama Informasi dan Media Massa</t>
  </si>
  <si>
    <t>Program Komunikasi Publik</t>
  </si>
  <si>
    <t>Program Pengelolaan E-Government Pemerintah Daerah</t>
  </si>
  <si>
    <t>Pemeliharaan Rutin Berkala Peralatan/Perlengkapan kantor</t>
  </si>
  <si>
    <t>Program Pengkajian dan Penelitian Bidang Komunikasi dan Informasi</t>
  </si>
  <si>
    <t>Program Fasilitasi Peningkatan SDM Bidang Komunikasi dan Informasi</t>
  </si>
  <si>
    <t>Penyellenggaraan Kompilasi produk Administrasi</t>
  </si>
  <si>
    <t>Layanan Website lembaga pelayanan publik dan kegiaatan pemerintah provinsi</t>
  </si>
  <si>
    <t>Penyampaian hasil putusan mediasi dan Ajudiasi Non Litigasi</t>
  </si>
  <si>
    <t>Program Keterbukaan Informasi</t>
  </si>
  <si>
    <t>Layanan nama domain dan sub domain bagi lembaga, pelayanan publik, dan kegiatan di lingkup Pemerintah Daerah</t>
  </si>
  <si>
    <t>Koordinasi penyelenggaraan persandian untuk pengamanan informasi pemerintah daerah</t>
  </si>
  <si>
    <t>Konsultasi penyelenggaraan persandian untuk pengamanan informasi pemerintah daerah</t>
  </si>
  <si>
    <t>Penyelenggraan Informasi Publik</t>
  </si>
  <si>
    <t>Operasional Komisi Informasi (KI)</t>
  </si>
  <si>
    <t>Peningkatan kapasitas sumber daya manusia dalam rangka penyelrnggaraan persandian untuk pengamanan informasi milik pemerintah daerah</t>
  </si>
  <si>
    <t>Rapat-Rapat Koordinasi, Konsultasi dalam dan luar  daerah</t>
  </si>
  <si>
    <t>DATA CAPAIAN PADA TAHUN AWAL PERENCANAAN           %</t>
  </si>
  <si>
    <t>Pengadaan Peralatan dan perlengkatapan kantor</t>
  </si>
  <si>
    <t>KONDISI KINERJA PADA AKHIR PRIODE RENSTRA PERANGKAT DAERAH  (2021)</t>
  </si>
  <si>
    <t>Lanjutan Pembangunan Gedung Inforkom</t>
  </si>
  <si>
    <t>UNIT KERJA PERANGKAT DAERAH PENANGGUNG JAWAB</t>
  </si>
  <si>
    <t>RENCANA PROGRAM, KEGIATAN, DAN PENDANAAN DINAS KOMUNIKASI DAN INFORMATIKA</t>
  </si>
  <si>
    <t>PROVINSI SUMATERA BARAT</t>
  </si>
  <si>
    <t>Program Informasi dan Komunikasi Publik</t>
  </si>
  <si>
    <t>Penyediaan Jasa komunikasi, sumberdaya listrik, air</t>
  </si>
  <si>
    <t>Pengadaan Kendaraan Dinas/Operasional</t>
  </si>
  <si>
    <t>Pemeliharaan Rutin Berkala Kendaran Dinas/ Operasional</t>
  </si>
  <si>
    <t>Perumusan kebijakan teknis dibidang peyediaan informasi publik</t>
  </si>
  <si>
    <t>Pemantauan isu publik ,pendapat umum dan aduan masyarakat</t>
  </si>
  <si>
    <t>Pengelolaan informasi berbasis agenda prioritas pemerintah</t>
  </si>
  <si>
    <t xml:space="preserve">Fasilitas dan konsultasi bagi pengelola informasi  pulbik </t>
  </si>
  <si>
    <t>Gedung kantor dan kendaraan dinas jabatan/operasional roda empat</t>
  </si>
  <si>
    <t>12 Bulan</t>
  </si>
  <si>
    <t>Tersediannya Barang cetakan dan penggandaan yang menujang operasional kantor</t>
  </si>
  <si>
    <t>Kebutuhan Komponen Instalasi Listrik/penerangan bangunan kantor  yang tersedia</t>
  </si>
  <si>
    <t>Publikasi kegiatan OPD</t>
  </si>
  <si>
    <t>Wirid Kantor dan Kegiatan Senam di Kantor</t>
  </si>
  <si>
    <t>Dinas Komunikasi dan Informatika Provinsi Sumatera Barat</t>
  </si>
  <si>
    <t>Kota Padang</t>
  </si>
  <si>
    <t>Tersedianya Alat Studio/Alat Komunikasi dan Alat Informasi</t>
  </si>
  <si>
    <t xml:space="preserve">Terpenuhinya kebutuhan mebeluer </t>
  </si>
  <si>
    <t>Terlaksananya lanjutan pembangunan gedung kantor</t>
  </si>
  <si>
    <t>Kendaraan Dinas Jabatan/Operasional yang dibeli</t>
  </si>
  <si>
    <t>2 unit</t>
  </si>
  <si>
    <t>Tersedianya pengadaan pealatan/perlengkapan</t>
  </si>
  <si>
    <t>Terlaksanaya Pemeliharaan Rutin Berkala Kendaran Dinas/ Operasional</t>
  </si>
  <si>
    <t>Terlaksanaya Pemeliharaan Rutin Berkala Peralatan/Perlengkapan kantor</t>
  </si>
  <si>
    <t>Terlaksanaya Pemeliharaan Rutin berkala Instalasi dan Jaringan</t>
  </si>
  <si>
    <t>Terlaksanaya Pemeliharaan Rutin Berkala Gedung kantor</t>
  </si>
  <si>
    <t>Terlaksanaya Pemeliharaan Rutin berkala Instalasi Listrik Air telephone</t>
  </si>
  <si>
    <t>Terlaksanaya Pemeliharaan Rutin berkala Komputer dan jaringan Komputer</t>
  </si>
  <si>
    <t>Terlaksanaya pengelolaan, pengawasan dan pengendalian asset</t>
  </si>
  <si>
    <t>1 unit</t>
  </si>
  <si>
    <t>-</t>
  </si>
  <si>
    <t>Tersedianya Pakaian Dinas dan perlengkapannya</t>
  </si>
  <si>
    <t>1 unit  roda 4, 1 unit roda 2</t>
  </si>
  <si>
    <t>3 unit  roda 4, 2 unit roda 2</t>
  </si>
  <si>
    <t>5 unit  roda 4, 3 unit roda 2</t>
  </si>
  <si>
    <t>6 unit  roda 4, 5 unit roda 2</t>
  </si>
  <si>
    <t>PNS yang mengikuti Bimtek</t>
  </si>
  <si>
    <t>Rencana Kerja OPD, RKA-DPA OPD</t>
  </si>
  <si>
    <t>Terlaksananya Monitoring dan Evaluasi Program dan Kegiatan SKPD</t>
  </si>
  <si>
    <t xml:space="preserve">Kuasa Pengguna Anggaran (KPA), PPTK dan Pengguna Anggaran dan pengelolaa keuangan OPD </t>
  </si>
  <si>
    <t>2 unit  roda 4, 2 unit roda 2</t>
  </si>
  <si>
    <t>Pelayanan permintaan informasi publik</t>
  </si>
  <si>
    <t>Pelayanan Informasi Publik ( PPID)</t>
  </si>
  <si>
    <t>Program Pengembangan Statistik Sektoral</t>
  </si>
  <si>
    <t>Penyelenggaraan Persandian Untuk pengamanan Informasi Pemda</t>
  </si>
  <si>
    <t>Pengelola Website dan Media Sosial Pemerintah Provinsi Sumatera Barat</t>
  </si>
  <si>
    <t>Layanan Website Lembaga Pelayanan Publik dan Kegiatan Pemda</t>
  </si>
  <si>
    <t>Terlaksanaya Operasional Komisi Informasi</t>
  </si>
  <si>
    <t>Koordinasi dan Pembinaan penyelenggaraan Infrastruktur TIK</t>
  </si>
  <si>
    <t>Terselenggaranya penyelenggaraan e-government Pemprov Sumatera Barat melalui pemanfaatan TIK</t>
  </si>
  <si>
    <t>Tersedianya kebutuhan Infrastruktur TIK dan Data Center di lingkungan Pemprov Sumbar</t>
  </si>
  <si>
    <t>Tepenuhinya kebutuhan pemeliharaan dan koordinasi infrastruktur jaringan TIK</t>
  </si>
  <si>
    <t>Terselenggaranya koordinasi dan pembinaan dengan pemerintah pusat, Pemkab/ Pemko dan OPD Pemprov</t>
  </si>
  <si>
    <t xml:space="preserve">Terkumpulnya data statistik sektoral </t>
  </si>
  <si>
    <t>Terkumpulnya data survey statistik sektoral</t>
  </si>
  <si>
    <t>Tersedianya Data Statistik Sektoral ke Publik</t>
  </si>
  <si>
    <t>Terhimpunnya Meta Data Statistik sektoral</t>
  </si>
  <si>
    <t xml:space="preserve">Meningkatnya jumlah PNS Bersertifikasi CIO pada OPD Prov. Sumbar dan adanya pejabat senior yang ditunjuk untuk menjalankan peran CIO / penanggung jawab informasi yang menentukan arah bagi penyelenggaraan e-government dilingkungan Pemerintah Daerah Provinsi Sumatera Barat </t>
  </si>
  <si>
    <t>Terlaksananya Bimtek Sertifikasi Kompetensi TIK, Terbentuknya Dewan TIK, Rencana Induk dan Rencana Aksi Pengembangan e-government di Pemerintah Provinsi Sumatera Barat</t>
  </si>
  <si>
    <t>Perumusan regulasi, kebijakan dan monev di bidang nama domain, sub domain serta website dan konten</t>
  </si>
  <si>
    <t>Meningkatnya Penyelenggaraan Persandian Untuk pengamanan Informasi Pemda</t>
  </si>
  <si>
    <t>Meningkat nya Pengelolaan dan penyediaan data statistik sektoral</t>
  </si>
  <si>
    <t>MENINGKATNYA PENGELOLAAN DAN PELAYANAN E-GOVERNMENT DI PEMERINTAH DAERAH PROVINSI</t>
  </si>
  <si>
    <t>MENINGKATNYA PENGELOLAAN DOMAIN DAN PENJAMINAN KEDAULATAN INFORMASI PEMDA</t>
  </si>
  <si>
    <t>MENINGKATNYA PENGELOLAAN DAN PELAYANAN INFORMASI PUBLIK</t>
  </si>
  <si>
    <t>MENINGKATNYA KETERBUKAAN INFORMASI PUBLIK DAN PENYELESAIAN SENGKETA PUBLIK</t>
  </si>
  <si>
    <t>MENINGKATNYA PENYEDIAAN INFORMASI PUBLIK PEMDA</t>
  </si>
  <si>
    <t>MENINGKATNYA  PELAYANAN DAN PENGEOLAAN INFORMASI DAN KOMUNIKASI  PUBLIK PEMDA</t>
  </si>
  <si>
    <t>MENINGKATNYA PENGELOLAAN DAN PELAYANAN OPD</t>
  </si>
  <si>
    <t>Penyelenggaraan Mediasi dan Ajudikasi Non  Litigasi</t>
  </si>
  <si>
    <t xml:space="preserve">Tersedianya DIP, pelayanan Informasi dan dokumentasi kepada publik serta turunnya jumlah sengketa informasi </t>
  </si>
  <si>
    <t>Terlaksananya perumusan kebijakan teknis dibidang penyediaan informasi publik</t>
  </si>
  <si>
    <t>Terlaksananya pemantauan isu publik, pendapat umum, dan aduan masyarakat</t>
  </si>
  <si>
    <t>Terlaksananya pengelolaan informasi berbasis agenda prioritas pemerintah</t>
  </si>
  <si>
    <t>Tersedianya fasilitas dan terlaksananya konsultasi bagi pneglola informasi publik</t>
  </si>
  <si>
    <t>Terselenggaranya monitoring  dan evaluasi penyediaan informasi publik</t>
  </si>
  <si>
    <t>Terlaksananya literasi informasi media komunikasi informasi</t>
  </si>
  <si>
    <t>Terselenggaranya Diseminasi Informasi</t>
  </si>
  <si>
    <t>Terlaksananya pemilihan Media Tradisional terbaik tingkat Prov Sumbar</t>
  </si>
  <si>
    <t>Terselenggaranya Pembinaan dan Pemberdayaan KIM</t>
  </si>
  <si>
    <t>Terselenggaranya perumusan kebijakan teknis  dibidang penyediaan komunikasi publik</t>
  </si>
  <si>
    <t>Terselenggaranya pelaksanaan kemitraan lembaga media dan komunitas</t>
  </si>
  <si>
    <t>Terlaksananya fasilitasi dan konsultasi bagi pengelola komunikasi publik</t>
  </si>
  <si>
    <t>Terselenggaranya monitoring dan evaluasi penyediaan komunikasi publik</t>
  </si>
  <si>
    <t>Terselenggaranya Mediasi dan Ajudikasi Non  Litigasi</t>
  </si>
  <si>
    <t>Terdokumentasintaa pendaftaran permohonan penyelesaian info publik</t>
  </si>
  <si>
    <t>Pendaftaran permohonan penyelesaian informasi publik di daerah</t>
  </si>
  <si>
    <t xml:space="preserve">Terlaksananya hasil Mediasi dan Ajudikasi non litigasi </t>
  </si>
  <si>
    <t xml:space="preserve">Terdaftar nama sub domain bagi lembaga pelayanan publik, dan kegiatan di lingkup Pemerintah Provinsi  Sumbar </t>
  </si>
  <si>
    <t>Tersedianya data dan informasi publik di website lembaga pelayanan publik Pemerintah Provinsi Sumatera Barat</t>
  </si>
  <si>
    <t>Tersedianya regulasi yang mengatur nama sub domain, website dan konten</t>
  </si>
  <si>
    <t xml:space="preserve">Tersedianya regulasi yang mengatur pengembangan TIK dan terlaksananya evaluasi terhadap pelaksanaan e-government di Pemerintah Provinsi Sumatera Barat </t>
  </si>
  <si>
    <t>Persentase  perangkat daerah yg menggunakan layanan persandian dalam rangka pengamanan informasi milik pemerintah</t>
  </si>
  <si>
    <t>Terlaksananya  1 kali Rakor Persandian</t>
  </si>
  <si>
    <t>Terlaksananya  pembuatan Web utk SKPD</t>
  </si>
  <si>
    <t>Tersedianya DIP dan pelayannan informasi dan dokumnentasi Publik  serta turunya jumlah sengketa</t>
  </si>
  <si>
    <t>Tersedianya DIP dan pelayannan informasi dan dokumnentasi Publik  serta turunya jumlah sengketa informasi serta systim informasi PPID</t>
  </si>
  <si>
    <t>Jumlah kunjungan ke Websitre Sumbar Prov.go.id dan  jumlah informasi / berita yang diinput ke Website Sumbar Prov.go.id</t>
  </si>
  <si>
    <t>Terlaksananya pengelolaan dan pemanfaatan saluran komunikasi publik</t>
  </si>
  <si>
    <t>Penyelenggaraan Operasional Pengamanan Persandian daerah</t>
  </si>
  <si>
    <t>MENINGKATNYA KAPASITAS DAN MANAJEMEN APARATUR</t>
  </si>
  <si>
    <t>PERSENTASE PELAYANAN ADMINISTRASI PERKANTORAN</t>
  </si>
  <si>
    <t>PERSENTASE PENYEDIAAN SARANA PRASARANA</t>
  </si>
  <si>
    <t>Terpenuhinya perencanaan Program Kegiatan SKPD,</t>
  </si>
  <si>
    <t>Tersediannya Perangko, Materai dan benda pos surat menyurat</t>
  </si>
  <si>
    <t>Tersedianya Sarana Komunikasi, Air dan Listrik</t>
  </si>
  <si>
    <t>Terpelihara kebersihan dan keindahan kantor dan terpenuhinya kebutuhan akan jasa petugas kebersihan</t>
  </si>
  <si>
    <t>Tersedianya jasa pengaman kantor</t>
  </si>
  <si>
    <t>Tersedianya `Jasa Sopir kantor untuk mendukung teknis pelaksanaan kegiatan</t>
  </si>
  <si>
    <t xml:space="preserve">Tersedianya Alat Tulis Kantor </t>
  </si>
  <si>
    <t>Tersedianya bahan bacaan</t>
  </si>
  <si>
    <t xml:space="preserve"> Terlaksananny  rapat koordinasi dan pembinaan Dalam dan Luar Provinsi</t>
  </si>
  <si>
    <t>Tersediaanya Maknan dan Minuma Rapat / pertemuan</t>
  </si>
  <si>
    <t>Jumlah  PNS mengikui Diklat</t>
  </si>
  <si>
    <t>Tingkat kesesuaian Pelaporan capaian unit kinerja SKPD (%)</t>
  </si>
  <si>
    <t>Terlaksananya 1 kali Rakor statistik</t>
  </si>
  <si>
    <t>Tersedianya  Buku PDRB</t>
  </si>
  <si>
    <t>Terlaksananya Konsultasi penyelenggaraan  Konsultasi Persandian</t>
  </si>
  <si>
    <t>Indeks e-Gove Provinsi</t>
  </si>
  <si>
    <t>Tersedianya sistim Data dan  Statistik yang terintegrasi</t>
  </si>
  <si>
    <t>Terlaksananya Monev penyelenggaraan persandian</t>
  </si>
  <si>
    <t>Tersedianya pola hubungan komunikasi sandi antar OPD</t>
  </si>
  <si>
    <t>Terlaksannaya pengaman informasi Pemda</t>
  </si>
  <si>
    <t>Tersedianya sDM Pengelola persandian</t>
  </si>
  <si>
    <t>Terselengaraanya koordinasi dan konsultasi Persandian</t>
  </si>
  <si>
    <t>Penyediaan pelayanan Common Centre ( Pengembangan Operasional Command center)</t>
  </si>
  <si>
    <t>Terwujudnya kebutuhan  operasional command center pemprov sumbar</t>
  </si>
  <si>
    <t>Terwujudnya sarana dan prasarana komunikasi untuk perkantoran</t>
  </si>
  <si>
    <t>Terselenggaranya manajemen dana  dan inf pemda</t>
  </si>
  <si>
    <t xml:space="preserve">Terselenggaranya pengembnagan aplikasi  </t>
  </si>
  <si>
    <t>Meningkatnya layanan publik berbasis e-Gov</t>
  </si>
  <si>
    <t>Indeks Keterbukaan Informasi (Skor)</t>
  </si>
  <si>
    <t>Meningkatnya akses dan kualitas informasi publik</t>
  </si>
  <si>
    <t>Meningkatnya penyebarluasan informasi Pemda</t>
  </si>
  <si>
    <t>1. Nilai evaluasi Lakip OPD  benilai B    2. tersdeianya 8 Laporan OPD, ( Lakip, LPPD,LKj,  OPD, LKPJ OPD dan dokumen laporan lainnya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</si>
</sst>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\ ;&quot; (&quot;#,##0\);&quot; - &quot;;@\ 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Arial Narrow"/>
      <family val="2"/>
    </font>
    <font>
      <sz val="12"/>
      <name val="Arial Narrow"/>
      <family val="2"/>
    </font>
    <font>
      <sz val="11"/>
      <color theme="1"/>
      <name val="Arial Narrow"/>
      <family val="2"/>
    </font>
    <font>
      <sz val="12"/>
      <color indexed="30"/>
      <name val="Arial Narrow"/>
      <family val="2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sz val="11"/>
      <name val="Calibri"/>
      <family val="2"/>
      <scheme val="minor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i/>
      <sz val="11"/>
      <color rgb="FF7F7F7F"/>
      <name val="Calibri"/>
      <family val="2"/>
      <charset val="1"/>
      <scheme val="minor"/>
    </font>
    <font>
      <sz val="11"/>
      <color rgb="FF000000"/>
      <name val="Calibri"/>
      <family val="2"/>
    </font>
    <font>
      <sz val="12"/>
      <name val="Calibri"/>
      <family val="2"/>
    </font>
    <font>
      <b/>
      <sz val="14"/>
      <color theme="1"/>
      <name val="Arial Narrow"/>
      <family val="2"/>
    </font>
    <font>
      <b/>
      <sz val="18"/>
      <name val="Arial Narrow"/>
      <family val="2"/>
    </font>
    <font>
      <sz val="11"/>
      <name val="Calibri"/>
      <family val="2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/>
    </xf>
    <xf numFmtId="0" fontId="4" fillId="0" borderId="6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2" xfId="0" applyBorder="1"/>
    <xf numFmtId="0" fontId="1" fillId="0" borderId="16" xfId="0" applyFont="1" applyBorder="1" applyAlignment="1">
      <alignment horizontal="center" vertical="center"/>
    </xf>
    <xf numFmtId="0" fontId="0" fillId="0" borderId="0" xfId="0" applyBorder="1"/>
    <xf numFmtId="41" fontId="1" fillId="0" borderId="0" xfId="1" applyFont="1" applyAlignment="1">
      <alignment horizontal="center" vertical="center"/>
    </xf>
    <xf numFmtId="41" fontId="1" fillId="0" borderId="16" xfId="1" applyFont="1" applyBorder="1" applyAlignment="1">
      <alignment horizontal="center" vertical="center"/>
    </xf>
    <xf numFmtId="41" fontId="0" fillId="0" borderId="2" xfId="1" applyFont="1" applyBorder="1"/>
    <xf numFmtId="41" fontId="0" fillId="0" borderId="0" xfId="1" applyFont="1"/>
    <xf numFmtId="0" fontId="8" fillId="3" borderId="1" xfId="0" applyFont="1" applyFill="1" applyBorder="1" applyAlignment="1">
      <alignment vertical="top" wrapText="1"/>
    </xf>
    <xf numFmtId="0" fontId="0" fillId="5" borderId="1" xfId="0" applyFill="1" applyBorder="1"/>
    <xf numFmtId="0" fontId="9" fillId="3" borderId="6" xfId="0" applyFont="1" applyFill="1" applyBorder="1" applyAlignment="1">
      <alignment horizontal="left" vertical="top" wrapText="1"/>
    </xf>
    <xf numFmtId="0" fontId="1" fillId="3" borderId="1" xfId="0" applyFont="1" applyFill="1" applyBorder="1"/>
    <xf numFmtId="0" fontId="0" fillId="3" borderId="1" xfId="0" applyFill="1" applyBorder="1"/>
    <xf numFmtId="0" fontId="1" fillId="3" borderId="1" xfId="0" applyFont="1" applyFill="1" applyBorder="1" applyAlignment="1">
      <alignment vertical="center"/>
    </xf>
    <xf numFmtId="41" fontId="1" fillId="3" borderId="1" xfId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41" fontId="0" fillId="0" borderId="1" xfId="1" applyFont="1" applyBorder="1" applyAlignment="1">
      <alignment vertical="center"/>
    </xf>
    <xf numFmtId="0" fontId="0" fillId="5" borderId="1" xfId="0" applyFill="1" applyBorder="1" applyAlignment="1">
      <alignment vertical="center"/>
    </xf>
    <xf numFmtId="41" fontId="0" fillId="5" borderId="1" xfId="1" applyFont="1" applyFill="1" applyBorder="1" applyAlignment="1">
      <alignment vertical="center"/>
    </xf>
    <xf numFmtId="41" fontId="0" fillId="3" borderId="1" xfId="1" applyFont="1" applyFill="1" applyBorder="1" applyAlignment="1">
      <alignment vertical="center"/>
    </xf>
    <xf numFmtId="0" fontId="0" fillId="0" borderId="0" xfId="0" applyAlignment="1">
      <alignment vertical="center"/>
    </xf>
    <xf numFmtId="41" fontId="0" fillId="0" borderId="0" xfId="1" applyFont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41" fontId="1" fillId="5" borderId="1" xfId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41" fontId="0" fillId="0" borderId="1" xfId="1" applyFont="1" applyFill="1" applyBorder="1" applyAlignment="1">
      <alignment vertic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41" fontId="0" fillId="0" borderId="19" xfId="1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0" fontId="0" fillId="0" borderId="19" xfId="1" applyNumberFormat="1" applyFont="1" applyBorder="1" applyAlignment="1">
      <alignment horizontal="center"/>
    </xf>
    <xf numFmtId="3" fontId="0" fillId="3" borderId="1" xfId="0" applyNumberFormat="1" applyFill="1" applyBorder="1"/>
    <xf numFmtId="41" fontId="0" fillId="0" borderId="1" xfId="0" applyNumberFormat="1" applyBorder="1" applyAlignment="1">
      <alignment vertical="center"/>
    </xf>
    <xf numFmtId="41" fontId="0" fillId="0" borderId="1" xfId="1" applyFont="1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9" fillId="3" borderId="6" xfId="0" applyFont="1" applyFill="1" applyBorder="1" applyAlignment="1">
      <alignment horizontal="left" vertical="center" wrapText="1"/>
    </xf>
    <xf numFmtId="41" fontId="1" fillId="3" borderId="1" xfId="0" applyNumberFormat="1" applyFont="1" applyFill="1" applyBorder="1" applyAlignment="1">
      <alignment vertical="center"/>
    </xf>
    <xf numFmtId="0" fontId="0" fillId="7" borderId="1" xfId="0" applyFill="1" applyBorder="1"/>
    <xf numFmtId="0" fontId="0" fillId="7" borderId="1" xfId="0" applyFill="1" applyBorder="1" applyAlignment="1">
      <alignment vertical="center"/>
    </xf>
    <xf numFmtId="41" fontId="0" fillId="7" borderId="1" xfId="1" applyFont="1" applyFill="1" applyBorder="1" applyAlignment="1">
      <alignment vertical="center"/>
    </xf>
    <xf numFmtId="41" fontId="0" fillId="7" borderId="1" xfId="1" applyFont="1" applyFill="1" applyBorder="1"/>
    <xf numFmtId="0" fontId="3" fillId="0" borderId="0" xfId="0" applyFont="1" applyAlignment="1">
      <alignment wrapText="1"/>
    </xf>
    <xf numFmtId="0" fontId="4" fillId="0" borderId="22" xfId="0" applyFont="1" applyFill="1" applyBorder="1" applyAlignment="1">
      <alignment horizontal="left" vertical="top" wrapText="1"/>
    </xf>
    <xf numFmtId="0" fontId="4" fillId="0" borderId="24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41" fontId="5" fillId="0" borderId="1" xfId="1" applyFont="1" applyBorder="1" applyAlignment="1">
      <alignment vertical="center"/>
    </xf>
    <xf numFmtId="41" fontId="5" fillId="0" borderId="1" xfId="0" applyNumberFormat="1" applyFont="1" applyBorder="1" applyAlignment="1">
      <alignment vertical="center"/>
    </xf>
    <xf numFmtId="0" fontId="9" fillId="3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9" fillId="3" borderId="22" xfId="0" applyFont="1" applyFill="1" applyBorder="1" applyAlignment="1">
      <alignment horizontal="left" vertical="top" wrapText="1"/>
    </xf>
    <xf numFmtId="0" fontId="6" fillId="0" borderId="2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41" fontId="0" fillId="7" borderId="1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3" borderId="25" xfId="0" applyFont="1" applyFill="1" applyBorder="1"/>
    <xf numFmtId="0" fontId="1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41" fontId="5" fillId="7" borderId="1" xfId="1" applyFont="1" applyFill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41" fontId="11" fillId="3" borderId="1" xfId="1" applyFont="1" applyFill="1" applyBorder="1" applyAlignment="1">
      <alignment horizontal="center" vertical="center"/>
    </xf>
    <xf numFmtId="41" fontId="5" fillId="7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1" fontId="10" fillId="7" borderId="1" xfId="1" applyFont="1" applyFill="1" applyBorder="1" applyAlignment="1">
      <alignment vertical="center"/>
    </xf>
    <xf numFmtId="0" fontId="1" fillId="7" borderId="1" xfId="0" applyFont="1" applyFill="1" applyBorder="1" applyAlignment="1">
      <alignment vertical="center"/>
    </xf>
    <xf numFmtId="41" fontId="1" fillId="7" borderId="1" xfId="1" applyFont="1" applyFill="1" applyBorder="1" applyAlignment="1">
      <alignment vertical="center"/>
    </xf>
    <xf numFmtId="0" fontId="1" fillId="7" borderId="1" xfId="0" applyFont="1" applyFill="1" applyBorder="1"/>
    <xf numFmtId="0" fontId="4" fillId="0" borderId="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41" fontId="0" fillId="0" borderId="1" xfId="1" applyFont="1" applyFill="1" applyBorder="1" applyAlignment="1">
      <alignment horizontal="center" vertical="center"/>
    </xf>
    <xf numFmtId="164" fontId="0" fillId="0" borderId="1" xfId="2" applyNumberFormat="1" applyFont="1" applyBorder="1" applyAlignment="1">
      <alignment vertical="center"/>
    </xf>
    <xf numFmtId="164" fontId="0" fillId="0" borderId="1" xfId="2" applyNumberFormat="1" applyFont="1" applyBorder="1"/>
    <xf numFmtId="41" fontId="0" fillId="3" borderId="1" xfId="1" applyFont="1" applyFill="1" applyBorder="1"/>
    <xf numFmtId="41" fontId="0" fillId="0" borderId="1" xfId="1" applyFont="1" applyBorder="1"/>
    <xf numFmtId="0" fontId="0" fillId="0" borderId="1" xfId="0" applyBorder="1" applyAlignment="1">
      <alignment vertical="center" wrapText="1"/>
    </xf>
    <xf numFmtId="165" fontId="15" fillId="0" borderId="1" xfId="3" applyNumberFormat="1" applyFont="1" applyBorder="1" applyAlignment="1" applyProtection="1">
      <alignment vertical="center"/>
    </xf>
    <xf numFmtId="0" fontId="16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41" fontId="0" fillId="0" borderId="1" xfId="1" applyFont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3" fontId="0" fillId="2" borderId="1" xfId="0" applyNumberForma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3" fillId="0" borderId="26" xfId="0" applyNumberFormat="1" applyFont="1" applyBorder="1" applyAlignment="1">
      <alignment vertical="center" wrapText="1"/>
    </xf>
    <xf numFmtId="41" fontId="0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41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wrapText="1"/>
    </xf>
    <xf numFmtId="0" fontId="17" fillId="4" borderId="1" xfId="0" applyFont="1" applyFill="1" applyBorder="1" applyAlignment="1">
      <alignment horizontal="center" vertical="top" wrapText="1"/>
    </xf>
    <xf numFmtId="0" fontId="18" fillId="5" borderId="1" xfId="0" applyFont="1" applyFill="1" applyBorder="1" applyAlignment="1">
      <alignment horizontal="left" vertical="top" wrapText="1"/>
    </xf>
    <xf numFmtId="0" fontId="18" fillId="5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/>
    </xf>
    <xf numFmtId="41" fontId="0" fillId="2" borderId="0" xfId="1" applyFont="1" applyFill="1" applyAlignment="1">
      <alignment vertical="center"/>
    </xf>
    <xf numFmtId="0" fontId="1" fillId="2" borderId="0" xfId="0" applyFont="1" applyFill="1" applyBorder="1"/>
    <xf numFmtId="0" fontId="0" fillId="3" borderId="1" xfId="0" applyFill="1" applyBorder="1" applyAlignment="1">
      <alignment wrapText="1"/>
    </xf>
    <xf numFmtId="164" fontId="0" fillId="5" borderId="1" xfId="2" applyNumberFormat="1" applyFont="1" applyFill="1" applyBorder="1" applyAlignment="1">
      <alignment vertical="center"/>
    </xf>
    <xf numFmtId="164" fontId="19" fillId="0" borderId="1" xfId="2" applyNumberFormat="1" applyFont="1" applyBorder="1" applyAlignment="1">
      <alignment vertical="center"/>
    </xf>
    <xf numFmtId="164" fontId="0" fillId="3" borderId="1" xfId="2" applyNumberFormat="1" applyFont="1" applyFill="1" applyBorder="1"/>
    <xf numFmtId="0" fontId="20" fillId="0" borderId="6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vertical="center"/>
    </xf>
    <xf numFmtId="0" fontId="22" fillId="3" borderId="2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vertical="center"/>
    </xf>
    <xf numFmtId="0" fontId="21" fillId="5" borderId="1" xfId="0" applyFont="1" applyFill="1" applyBorder="1" applyAlignment="1">
      <alignment vertical="center"/>
    </xf>
    <xf numFmtId="0" fontId="21" fillId="7" borderId="1" xfId="0" applyFont="1" applyFill="1" applyBorder="1" applyAlignment="1">
      <alignment vertical="center"/>
    </xf>
    <xf numFmtId="0" fontId="21" fillId="7" borderId="1" xfId="0" applyFont="1" applyFill="1" applyBorder="1"/>
    <xf numFmtId="0" fontId="21" fillId="0" borderId="0" xfId="0" applyFont="1" applyAlignment="1">
      <alignment vertical="center"/>
    </xf>
    <xf numFmtId="41" fontId="21" fillId="0" borderId="1" xfId="1" applyFont="1" applyBorder="1" applyAlignment="1">
      <alignment vertical="center"/>
    </xf>
    <xf numFmtId="0" fontId="23" fillId="3" borderId="1" xfId="0" applyFont="1" applyFill="1" applyBorder="1" applyAlignment="1">
      <alignment vertical="center"/>
    </xf>
    <xf numFmtId="0" fontId="21" fillId="0" borderId="1" xfId="0" applyFont="1" applyFill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41" fontId="21" fillId="0" borderId="1" xfId="1" applyFont="1" applyBorder="1" applyAlignment="1">
      <alignment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/>
    <xf numFmtId="0" fontId="21" fillId="3" borderId="1" xfId="0" applyFont="1" applyFill="1" applyBorder="1"/>
    <xf numFmtId="0" fontId="21" fillId="5" borderId="1" xfId="0" applyFont="1" applyFill="1" applyBorder="1"/>
    <xf numFmtId="164" fontId="21" fillId="0" borderId="1" xfId="2" applyNumberFormat="1" applyFont="1" applyBorder="1"/>
    <xf numFmtId="164" fontId="21" fillId="0" borderId="1" xfId="2" applyNumberFormat="1" applyFont="1" applyBorder="1" applyAlignment="1">
      <alignment vertical="center"/>
    </xf>
    <xf numFmtId="0" fontId="21" fillId="0" borderId="1" xfId="0" applyFont="1" applyFill="1" applyBorder="1"/>
    <xf numFmtId="0" fontId="23" fillId="3" borderId="1" xfId="0" applyFont="1" applyFill="1" applyBorder="1"/>
    <xf numFmtId="41" fontId="21" fillId="7" borderId="1" xfId="1" applyFont="1" applyFill="1" applyBorder="1"/>
    <xf numFmtId="41" fontId="21" fillId="5" borderId="1" xfId="1" applyFont="1" applyFill="1" applyBorder="1" applyAlignment="1">
      <alignment vertical="center"/>
    </xf>
    <xf numFmtId="0" fontId="20" fillId="0" borderId="1" xfId="0" applyFont="1" applyBorder="1"/>
    <xf numFmtId="0" fontId="23" fillId="7" borderId="1" xfId="0" applyFont="1" applyFill="1" applyBorder="1"/>
    <xf numFmtId="41" fontId="21" fillId="3" borderId="1" xfId="1" applyFont="1" applyFill="1" applyBorder="1"/>
    <xf numFmtId="41" fontId="21" fillId="0" borderId="1" xfId="1" applyFont="1" applyBorder="1"/>
    <xf numFmtId="164" fontId="21" fillId="3" borderId="1" xfId="2" applyNumberFormat="1" applyFont="1" applyFill="1" applyBorder="1"/>
    <xf numFmtId="41" fontId="21" fillId="0" borderId="1" xfId="0" applyNumberFormat="1" applyFont="1" applyBorder="1" applyAlignment="1">
      <alignment vertical="center"/>
    </xf>
    <xf numFmtId="41" fontId="21" fillId="0" borderId="1" xfId="0" applyNumberFormat="1" applyFont="1" applyFill="1" applyBorder="1" applyAlignment="1">
      <alignment vertical="center"/>
    </xf>
    <xf numFmtId="164" fontId="21" fillId="5" borderId="1" xfId="2" applyNumberFormat="1" applyFont="1" applyFill="1" applyBorder="1" applyAlignment="1">
      <alignment vertical="center"/>
    </xf>
    <xf numFmtId="0" fontId="21" fillId="2" borderId="1" xfId="0" applyFont="1" applyFill="1" applyBorder="1" applyAlignment="1">
      <alignment vertical="center" wrapText="1"/>
    </xf>
    <xf numFmtId="0" fontId="21" fillId="0" borderId="0" xfId="0" applyFont="1"/>
    <xf numFmtId="0" fontId="5" fillId="0" borderId="0" xfId="0" applyFont="1" applyAlignment="1">
      <alignment wrapText="1"/>
    </xf>
    <xf numFmtId="0" fontId="0" fillId="2" borderId="1" xfId="0" applyFont="1" applyFill="1" applyBorder="1" applyAlignment="1">
      <alignment vertical="center" wrapText="1"/>
    </xf>
    <xf numFmtId="0" fontId="24" fillId="6" borderId="0" xfId="0" applyFont="1" applyFill="1" applyAlignment="1">
      <alignment vertical="center"/>
    </xf>
    <xf numFmtId="41" fontId="24" fillId="6" borderId="0" xfId="1" applyFont="1" applyFill="1" applyAlignment="1">
      <alignment vertical="center"/>
    </xf>
    <xf numFmtId="0" fontId="24" fillId="6" borderId="0" xfId="0" applyFont="1" applyFill="1"/>
    <xf numFmtId="0" fontId="0" fillId="3" borderId="1" xfId="0" applyFont="1" applyFill="1" applyBorder="1" applyAlignment="1">
      <alignment wrapText="1"/>
    </xf>
    <xf numFmtId="0" fontId="0" fillId="3" borderId="1" xfId="0" applyFont="1" applyFill="1" applyBorder="1" applyAlignment="1">
      <alignment vertical="center" wrapText="1"/>
    </xf>
    <xf numFmtId="0" fontId="0" fillId="3" borderId="1" xfId="0" applyFont="1" applyFill="1" applyBorder="1"/>
    <xf numFmtId="0" fontId="0" fillId="3" borderId="1" xfId="0" applyFill="1" applyBorder="1" applyAlignment="1">
      <alignment vertical="top" wrapText="1"/>
    </xf>
    <xf numFmtId="0" fontId="17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/>
    <xf numFmtId="0" fontId="25" fillId="3" borderId="1" xfId="0" applyFont="1" applyFill="1" applyBorder="1" applyAlignment="1">
      <alignment vertical="center"/>
    </xf>
    <xf numFmtId="41" fontId="25" fillId="3" borderId="1" xfId="1" applyFont="1" applyFill="1" applyBorder="1" applyAlignment="1">
      <alignment vertical="center"/>
    </xf>
    <xf numFmtId="0" fontId="26" fillId="3" borderId="1" xfId="0" applyFont="1" applyFill="1" applyBorder="1" applyAlignment="1">
      <alignment vertical="center"/>
    </xf>
    <xf numFmtId="0" fontId="26" fillId="3" borderId="1" xfId="0" applyFont="1" applyFill="1" applyBorder="1"/>
    <xf numFmtId="0" fontId="0" fillId="2" borderId="1" xfId="0" applyFill="1" applyBorder="1"/>
    <xf numFmtId="0" fontId="16" fillId="2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25" fillId="3" borderId="1" xfId="0" applyFont="1" applyFill="1" applyBorder="1" applyAlignment="1">
      <alignment horizontal="center" vertical="center"/>
    </xf>
    <xf numFmtId="0" fontId="25" fillId="6" borderId="21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</cellXfs>
  <cellStyles count="4">
    <cellStyle name="Comma" xfId="2" builtinId="3"/>
    <cellStyle name="Comma [0]" xfId="1" builtinId="6"/>
    <cellStyle name="Explanatory Text" xfId="3" builtinId="5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0" name="TextBox 1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1" name="TextBox 2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2" name="TextBox 2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3" name="TextBox 2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4" name="TextBox 2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5" name="TextBox 2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6" name="TextBox 2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7" name="TextBox 2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8" name="TextBox 2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9" name="TextBox 2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0" name="TextBox 2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1" name="TextBox 3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2" name="TextBox 3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3" name="TextBox 3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4" name="TextBox 3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5" name="TextBox 3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6" name="TextBox 3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7" name="TextBox 3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2" name="TextBox 4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3" name="TextBox 4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4" name="TextBox 4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5" name="TextBox 4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6" name="TextBox 4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7" name="TextBox 4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8" name="TextBox 4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9" name="TextBox 4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1" name="TextBox 5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2" name="TextBox 5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3" name="TextBox 5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4" name="TextBox 5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5" name="TextBox 5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6" name="TextBox 5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9" name="TextBox 5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0" name="TextBox 5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1" name="TextBox 6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2" name="TextBox 6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3" name="TextBox 6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4" name="TextBox 6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5" name="TextBox 6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6" name="TextBox 6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7" name="TextBox 6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8" name="TextBox 6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9" name="TextBox 6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70" name="TextBox 6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71" name="TextBox 7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72" name="TextBox 7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73" name="TextBox 7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74" name="TextBox 7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75" name="TextBox 7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76" name="TextBox 7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77" name="TextBox 7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78" name="TextBox 7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79" name="TextBox 7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80" name="TextBox 7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81" name="TextBox 8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82" name="TextBox 8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83" name="TextBox 8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84" name="TextBox 8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85" name="TextBox 8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86" name="TextBox 8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87" name="TextBox 8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88" name="TextBox 8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89" name="TextBox 8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90" name="TextBox 8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91" name="TextBox 9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92" name="TextBox 9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93" name="TextBox 9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94" name="TextBox 9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95" name="TextBox 9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96" name="TextBox 9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97" name="TextBox 9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98" name="TextBox 9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99" name="TextBox 9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00" name="TextBox 9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01" name="TextBox 10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02" name="TextBox 10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03" name="TextBox 10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04" name="TextBox 10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05" name="TextBox 10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06" name="TextBox 10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07" name="TextBox 10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08" name="TextBox 10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09" name="TextBox 10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10" name="TextBox 10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11" name="TextBox 11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12" name="TextBox 11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13" name="TextBox 11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14" name="TextBox 11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15" name="TextBox 11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16" name="TextBox 11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17" name="TextBox 11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18" name="TextBox 11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19" name="TextBox 11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20" name="TextBox 11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21" name="TextBox 12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22" name="TextBox 12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23" name="TextBox 12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24" name="TextBox 12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25" name="TextBox 12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26" name="TextBox 12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27" name="TextBox 12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28" name="TextBox 12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29" name="TextBox 12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30" name="TextBox 12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31" name="TextBox 13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32" name="TextBox 13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33" name="TextBox 13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34" name="TextBox 13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35" name="TextBox 13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36" name="TextBox 13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37" name="TextBox 13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38" name="TextBox 13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39" name="TextBox 13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40" name="TextBox 13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41" name="TextBox 14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42" name="TextBox 14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43" name="TextBox 14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44" name="TextBox 14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45" name="TextBox 14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46" name="TextBox 14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47" name="TextBox 14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48" name="TextBox 14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49" name="TextBox 14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50" name="TextBox 14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51" name="TextBox 15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52" name="TextBox 15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53" name="TextBox 15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54" name="TextBox 15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55" name="TextBox 15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56" name="TextBox 15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57" name="TextBox 15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58" name="TextBox 15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59" name="TextBox 15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60" name="TextBox 15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61" name="TextBox 16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62" name="TextBox 16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63" name="TextBox 16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64" name="TextBox 16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65" name="TextBox 16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66" name="TextBox 16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67" name="TextBox 16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68" name="TextBox 16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69" name="TextBox 16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70" name="TextBox 16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71" name="TextBox 17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72" name="TextBox 17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73" name="TextBox 17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74" name="TextBox 17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75" name="TextBox 17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76" name="TextBox 17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77" name="TextBox 17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78" name="TextBox 17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79" name="TextBox 17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80" name="TextBox 17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81" name="TextBox 18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82" name="TextBox 18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83" name="TextBox 18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84" name="TextBox 18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85" name="TextBox 18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86" name="TextBox 18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87" name="TextBox 18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88" name="TextBox 18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89" name="TextBox 18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90" name="TextBox 18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91" name="TextBox 19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92" name="TextBox 19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93" name="TextBox 19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94" name="TextBox 19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95" name="TextBox 19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96" name="TextBox 19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97" name="TextBox 19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98" name="TextBox 19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199" name="TextBox 19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00" name="TextBox 19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01" name="TextBox 20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02" name="TextBox 20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03" name="TextBox 20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04" name="TextBox 20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05" name="TextBox 20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06" name="TextBox 20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07" name="TextBox 20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08" name="TextBox 20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09" name="TextBox 20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10" name="TextBox 20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11" name="TextBox 21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12" name="TextBox 21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13" name="TextBox 21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14" name="TextBox 21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15" name="TextBox 21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16" name="TextBox 21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17" name="TextBox 21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18" name="TextBox 21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19" name="TextBox 21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20" name="TextBox 21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21" name="TextBox 22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22" name="TextBox 22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23" name="TextBox 22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24" name="TextBox 22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25" name="TextBox 22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26" name="TextBox 22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27" name="TextBox 22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28" name="TextBox 22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29" name="TextBox 22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30" name="TextBox 22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31" name="TextBox 23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32" name="TextBox 23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33" name="TextBox 23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34" name="TextBox 23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35" name="TextBox 23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36" name="TextBox 23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37" name="TextBox 23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38" name="TextBox 23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39" name="TextBox 23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40" name="TextBox 23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41" name="TextBox 24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42" name="TextBox 24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43" name="TextBox 24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44" name="TextBox 24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45" name="TextBox 24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46" name="TextBox 24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47" name="TextBox 24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48" name="TextBox 24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49" name="TextBox 24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50" name="TextBox 24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51" name="TextBox 25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52" name="TextBox 25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53" name="TextBox 25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54" name="TextBox 25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55" name="TextBox 25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56" name="TextBox 25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57" name="TextBox 25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58" name="TextBox 25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59" name="TextBox 25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60" name="TextBox 25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61" name="TextBox 26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62" name="TextBox 26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63" name="TextBox 26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64" name="TextBox 26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65" name="TextBox 26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66" name="TextBox 26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67" name="TextBox 26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68" name="TextBox 26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69" name="TextBox 26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70" name="TextBox 26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71" name="TextBox 27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72" name="TextBox 27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73" name="TextBox 27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74" name="TextBox 27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75" name="TextBox 27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76" name="TextBox 27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77" name="TextBox 27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78" name="TextBox 27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79" name="TextBox 27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80" name="TextBox 27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81" name="TextBox 28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82" name="TextBox 28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83" name="TextBox 28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84" name="TextBox 28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85" name="TextBox 28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86" name="TextBox 28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87" name="TextBox 28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88" name="TextBox 28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89" name="TextBox 28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90" name="TextBox 28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91" name="TextBox 29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92" name="TextBox 29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93" name="TextBox 29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94" name="TextBox 29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95" name="TextBox 29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96" name="TextBox 29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97" name="TextBox 29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98" name="TextBox 29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299" name="TextBox 29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00" name="TextBox 29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01" name="TextBox 30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02" name="TextBox 30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03" name="TextBox 30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04" name="TextBox 30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05" name="TextBox 30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06" name="TextBox 30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07" name="TextBox 30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08" name="TextBox 30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09" name="TextBox 30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10" name="TextBox 30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11" name="TextBox 31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12" name="TextBox 31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13" name="TextBox 31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14" name="TextBox 31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15" name="TextBox 31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16" name="TextBox 31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17" name="TextBox 31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18" name="TextBox 31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19" name="TextBox 31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20" name="TextBox 31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21" name="TextBox 32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22" name="TextBox 32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23" name="TextBox 32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24" name="TextBox 32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25" name="TextBox 32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26" name="TextBox 32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27" name="TextBox 32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28" name="TextBox 32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29" name="TextBox 32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30" name="TextBox 32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31" name="TextBox 33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32" name="TextBox 33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33" name="TextBox 33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34" name="TextBox 33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35" name="TextBox 33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36" name="TextBox 33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37" name="TextBox 33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38" name="TextBox 33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39" name="TextBox 33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40" name="TextBox 33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41" name="TextBox 34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42" name="TextBox 34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43" name="TextBox 34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44" name="TextBox 34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45" name="TextBox 34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46" name="TextBox 34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47" name="TextBox 34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48" name="TextBox 34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49" name="TextBox 34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50" name="TextBox 34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51" name="TextBox 35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52" name="TextBox 35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53" name="TextBox 35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54" name="TextBox 35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55" name="TextBox 35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56" name="TextBox 35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57" name="TextBox 35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58" name="TextBox 35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59" name="TextBox 35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60" name="TextBox 35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61" name="TextBox 36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62" name="TextBox 36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63" name="TextBox 36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64" name="TextBox 36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65" name="TextBox 36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66" name="TextBox 36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67" name="TextBox 36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68" name="TextBox 36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69" name="TextBox 36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70" name="TextBox 36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71" name="TextBox 37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72" name="TextBox 37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73" name="TextBox 37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74" name="TextBox 37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75" name="TextBox 37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76" name="TextBox 37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77" name="TextBox 37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78" name="TextBox 37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79" name="TextBox 37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80" name="TextBox 37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81" name="TextBox 38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82" name="TextBox 38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83" name="TextBox 38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84" name="TextBox 38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85" name="TextBox 38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86" name="TextBox 38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87" name="TextBox 38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88" name="TextBox 38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89" name="TextBox 38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90" name="TextBox 38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91" name="TextBox 39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92" name="TextBox 39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93" name="TextBox 39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94" name="TextBox 39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95" name="TextBox 39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96" name="TextBox 39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97" name="TextBox 39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98" name="TextBox 39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399" name="TextBox 39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00" name="TextBox 39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01" name="TextBox 40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02" name="TextBox 40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03" name="TextBox 40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04" name="TextBox 40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05" name="TextBox 40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06" name="TextBox 40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07" name="TextBox 40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08" name="TextBox 40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09" name="TextBox 40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10" name="TextBox 40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11" name="TextBox 41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12" name="TextBox 41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13" name="TextBox 41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14" name="TextBox 41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15" name="TextBox 41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16" name="TextBox 41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17" name="TextBox 41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18" name="TextBox 41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19" name="TextBox 41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20" name="TextBox 41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21" name="TextBox 42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22" name="TextBox 42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23" name="TextBox 42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24" name="TextBox 42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25" name="TextBox 42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26" name="TextBox 42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27" name="TextBox 42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28" name="TextBox 42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29" name="TextBox 42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30" name="TextBox 42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31" name="TextBox 43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32" name="TextBox 43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33" name="TextBox 43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34" name="TextBox 43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35" name="TextBox 43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36" name="TextBox 43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37" name="TextBox 43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38" name="TextBox 43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39" name="TextBox 43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40" name="TextBox 43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41" name="TextBox 44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42" name="TextBox 44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43" name="TextBox 44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44" name="TextBox 44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45" name="TextBox 44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46" name="TextBox 44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47" name="TextBox 44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48" name="TextBox 44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49" name="TextBox 44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50" name="TextBox 44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51" name="TextBox 45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52" name="TextBox 45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53" name="TextBox 45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54" name="TextBox 45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55" name="TextBox 45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56" name="TextBox 45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57" name="TextBox 45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58" name="TextBox 45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59" name="TextBox 45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60" name="TextBox 45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61" name="TextBox 46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62" name="TextBox 46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63" name="TextBox 46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64" name="TextBox 46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65" name="TextBox 46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66" name="TextBox 46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67" name="TextBox 46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68" name="TextBox 46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69" name="TextBox 46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70" name="TextBox 46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71" name="TextBox 47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72" name="TextBox 47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73" name="TextBox 47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74" name="TextBox 47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75" name="TextBox 47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76" name="TextBox 47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77" name="TextBox 47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78" name="TextBox 47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79" name="TextBox 47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80" name="TextBox 47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81" name="TextBox 48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82" name="TextBox 48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83" name="TextBox 48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84" name="TextBox 48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85" name="TextBox 48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86" name="TextBox 48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87" name="TextBox 48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88" name="TextBox 48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89" name="TextBox 48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90" name="TextBox 48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91" name="TextBox 49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92" name="TextBox 49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93" name="TextBox 49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94" name="TextBox 49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95" name="TextBox 49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96" name="TextBox 49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97" name="TextBox 49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98" name="TextBox 49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499" name="TextBox 49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00" name="TextBox 49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01" name="TextBox 50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02" name="TextBox 50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03" name="TextBox 50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04" name="TextBox 50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05" name="TextBox 50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06" name="TextBox 50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07" name="TextBox 50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08" name="TextBox 50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09" name="TextBox 50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10" name="TextBox 50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11" name="TextBox 51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12" name="TextBox 51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13" name="TextBox 51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14" name="TextBox 51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15" name="TextBox 51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16" name="TextBox 51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17" name="TextBox 51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18" name="TextBox 51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19" name="TextBox 51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20" name="TextBox 51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21" name="TextBox 52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22" name="TextBox 52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23" name="TextBox 52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24" name="TextBox 52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25" name="TextBox 52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26" name="TextBox 52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27" name="TextBox 52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28" name="TextBox 52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29" name="TextBox 52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30" name="TextBox 52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31" name="TextBox 53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32" name="TextBox 53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33" name="TextBox 53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34" name="TextBox 53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35" name="TextBox 53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36" name="TextBox 53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37" name="TextBox 53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38" name="TextBox 53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39" name="TextBox 53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40" name="TextBox 53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41" name="TextBox 54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42" name="TextBox 54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43" name="TextBox 54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44" name="TextBox 54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45" name="TextBox 54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46" name="TextBox 54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47" name="TextBox 54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48" name="TextBox 54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49" name="TextBox 54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50" name="TextBox 54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51" name="TextBox 55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52" name="TextBox 55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53" name="TextBox 55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54" name="TextBox 55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55" name="TextBox 55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56" name="TextBox 55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57" name="TextBox 55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58" name="TextBox 55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59" name="TextBox 55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60" name="TextBox 55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61" name="TextBox 56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62" name="TextBox 56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63" name="TextBox 56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64" name="TextBox 56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65" name="TextBox 56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66" name="TextBox 56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67" name="TextBox 56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68" name="TextBox 56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69" name="TextBox 56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70" name="TextBox 56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71" name="TextBox 57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72" name="TextBox 57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73" name="TextBox 57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74" name="TextBox 57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75" name="TextBox 57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76" name="TextBox 57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77" name="TextBox 57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78" name="TextBox 57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79" name="TextBox 57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80" name="TextBox 57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81" name="TextBox 58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82" name="TextBox 58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83" name="TextBox 58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84" name="TextBox 58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85" name="TextBox 58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86" name="TextBox 58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87" name="TextBox 58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88" name="TextBox 58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89" name="TextBox 58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90" name="TextBox 58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91" name="TextBox 59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92" name="TextBox 59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93" name="TextBox 59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94" name="TextBox 59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95" name="TextBox 59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96" name="TextBox 59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97" name="TextBox 59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98" name="TextBox 59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599" name="TextBox 59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00" name="TextBox 59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01" name="TextBox 60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02" name="TextBox 60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03" name="TextBox 60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04" name="TextBox 60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05" name="TextBox 60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06" name="TextBox 60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07" name="TextBox 60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08" name="TextBox 60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09" name="TextBox 60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10" name="TextBox 60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11" name="TextBox 61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12" name="TextBox 61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13" name="TextBox 61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14" name="TextBox 61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15" name="TextBox 61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16" name="TextBox 61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17" name="TextBox 61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18" name="TextBox 61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19" name="TextBox 61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20" name="TextBox 61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21" name="TextBox 62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22" name="TextBox 62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23" name="TextBox 62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24" name="TextBox 62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25" name="TextBox 62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26" name="TextBox 62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27" name="TextBox 62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28" name="TextBox 62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29" name="TextBox 62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30" name="TextBox 62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31" name="TextBox 63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32" name="TextBox 63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33" name="TextBox 63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34" name="TextBox 63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35" name="TextBox 63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36" name="TextBox 63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37" name="TextBox 63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38" name="TextBox 63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39" name="TextBox 63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40" name="TextBox 639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41" name="TextBox 640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42" name="TextBox 641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43" name="TextBox 642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44" name="TextBox 643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45" name="TextBox 644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46" name="TextBox 645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47" name="TextBox 646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48" name="TextBox 647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826368</xdr:colOff>
      <xdr:row>128</xdr:row>
      <xdr:rowOff>0</xdr:rowOff>
    </xdr:from>
    <xdr:ext cx="184731" cy="264560"/>
    <xdr:sp macro="" textlink="">
      <xdr:nvSpPr>
        <xdr:cNvPr id="649" name="TextBox 648"/>
        <xdr:cNvSpPr txBox="1"/>
      </xdr:nvSpPr>
      <xdr:spPr>
        <a:xfrm>
          <a:off x="2190348" y="405307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1"/>
  <sheetViews>
    <sheetView tabSelected="1" view="pageBreakPreview" topLeftCell="A137" zoomScale="60" zoomScaleNormal="64" workbookViewId="0">
      <selection activeCell="L8" sqref="L8"/>
    </sheetView>
  </sheetViews>
  <sheetFormatPr defaultRowHeight="14.4" x14ac:dyDescent="0.3"/>
  <cols>
    <col min="1" max="1" width="17.109375" customWidth="1"/>
    <col min="2" max="2" width="19.88671875" customWidth="1"/>
    <col min="4" max="4" width="38" customWidth="1"/>
    <col min="5" max="5" width="47.44140625" customWidth="1"/>
    <col min="6" max="6" width="14" customWidth="1"/>
    <col min="7" max="7" width="11" style="28" customWidth="1"/>
    <col min="8" max="8" width="19.33203125" style="29" customWidth="1"/>
    <col min="9" max="9" width="9.33203125" style="28" customWidth="1"/>
    <col min="10" max="10" width="19.33203125" style="29" customWidth="1"/>
    <col min="11" max="11" width="11.6640625" customWidth="1"/>
    <col min="12" max="12" width="18.44140625" customWidth="1"/>
    <col min="13" max="13" width="8.88671875" customWidth="1"/>
    <col min="14" max="14" width="20.88671875" customWidth="1"/>
    <col min="15" max="15" width="9.109375" customWidth="1"/>
    <col min="16" max="16" width="20.33203125" customWidth="1"/>
    <col min="17" max="17" width="9.77734375" customWidth="1"/>
    <col min="18" max="18" width="9" customWidth="1"/>
  </cols>
  <sheetData>
    <row r="1" spans="1:18" x14ac:dyDescent="0.3">
      <c r="G1"/>
      <c r="H1" s="14"/>
      <c r="I1"/>
      <c r="J1" s="14"/>
    </row>
    <row r="2" spans="1:18" ht="25.8" x14ac:dyDescent="0.3">
      <c r="A2" s="193" t="s">
        <v>8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</row>
    <row r="3" spans="1:18" ht="25.8" x14ac:dyDescent="0.3">
      <c r="A3" s="193" t="s">
        <v>106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</row>
    <row r="4" spans="1:18" ht="25.8" x14ac:dyDescent="0.3">
      <c r="A4" s="193" t="s">
        <v>107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</row>
    <row r="5" spans="1:18" ht="15" thickBot="1" x14ac:dyDescent="0.35">
      <c r="A5" s="2"/>
      <c r="B5" s="2"/>
      <c r="C5" s="2"/>
      <c r="D5" s="2"/>
      <c r="E5" s="2"/>
      <c r="F5" s="2"/>
      <c r="G5" s="2"/>
      <c r="H5" s="11"/>
      <c r="I5" s="2"/>
      <c r="J5" s="11"/>
      <c r="K5" s="2"/>
      <c r="L5" s="2"/>
      <c r="M5" s="2"/>
      <c r="N5" s="2"/>
      <c r="O5" s="2"/>
      <c r="P5" s="2"/>
      <c r="Q5" s="2"/>
      <c r="R5" s="2"/>
    </row>
    <row r="6" spans="1:18" ht="58.2" customHeight="1" x14ac:dyDescent="0.3">
      <c r="A6" s="198" t="s">
        <v>0</v>
      </c>
      <c r="B6" s="201" t="s">
        <v>1</v>
      </c>
      <c r="C6" s="201" t="s">
        <v>2</v>
      </c>
      <c r="D6" s="201" t="s">
        <v>3</v>
      </c>
      <c r="E6" s="204" t="s">
        <v>4</v>
      </c>
      <c r="F6" s="204" t="s">
        <v>101</v>
      </c>
      <c r="G6" s="207"/>
      <c r="H6" s="207"/>
      <c r="I6" s="207"/>
      <c r="J6" s="207"/>
      <c r="K6" s="207"/>
      <c r="L6" s="207"/>
      <c r="M6" s="207"/>
      <c r="N6" s="207"/>
      <c r="O6" s="207"/>
      <c r="P6" s="208"/>
      <c r="Q6" s="209" t="s">
        <v>105</v>
      </c>
      <c r="R6" s="212" t="s">
        <v>7</v>
      </c>
    </row>
    <row r="7" spans="1:18" ht="70.8" customHeight="1" x14ac:dyDescent="0.3">
      <c r="A7" s="199"/>
      <c r="B7" s="202"/>
      <c r="C7" s="202"/>
      <c r="D7" s="202"/>
      <c r="E7" s="205"/>
      <c r="F7" s="205"/>
      <c r="G7" s="194">
        <v>2017</v>
      </c>
      <c r="H7" s="195"/>
      <c r="I7" s="194">
        <v>2018</v>
      </c>
      <c r="J7" s="195"/>
      <c r="K7" s="194">
        <v>2019</v>
      </c>
      <c r="L7" s="195"/>
      <c r="M7" s="194">
        <v>2020</v>
      </c>
      <c r="N7" s="195"/>
      <c r="O7" s="196" t="s">
        <v>103</v>
      </c>
      <c r="P7" s="197"/>
      <c r="Q7" s="210"/>
      <c r="R7" s="213"/>
    </row>
    <row r="8" spans="1:18" ht="37.799999999999997" customHeight="1" thickBot="1" x14ac:dyDescent="0.35">
      <c r="A8" s="200"/>
      <c r="B8" s="203"/>
      <c r="C8" s="203"/>
      <c r="D8" s="203"/>
      <c r="E8" s="206"/>
      <c r="F8" s="206"/>
      <c r="G8" s="9" t="s">
        <v>5</v>
      </c>
      <c r="H8" s="12" t="s">
        <v>6</v>
      </c>
      <c r="I8" s="9" t="s">
        <v>5</v>
      </c>
      <c r="J8" s="12" t="s">
        <v>6</v>
      </c>
      <c r="K8" s="9" t="s">
        <v>5</v>
      </c>
      <c r="L8" s="9" t="s">
        <v>6</v>
      </c>
      <c r="M8" s="9" t="s">
        <v>5</v>
      </c>
      <c r="N8" s="9" t="s">
        <v>6</v>
      </c>
      <c r="O8" s="9" t="s">
        <v>5</v>
      </c>
      <c r="P8" s="9" t="s">
        <v>6</v>
      </c>
      <c r="Q8" s="211"/>
      <c r="R8" s="214"/>
    </row>
    <row r="9" spans="1:18" ht="15" thickBot="1" x14ac:dyDescent="0.35">
      <c r="A9" s="35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  <c r="I9" s="36">
        <v>9</v>
      </c>
      <c r="J9" s="41">
        <v>10</v>
      </c>
      <c r="K9" s="36">
        <v>11</v>
      </c>
      <c r="L9" s="36">
        <v>12</v>
      </c>
      <c r="M9" s="36">
        <v>13</v>
      </c>
      <c r="N9" s="36">
        <v>14</v>
      </c>
      <c r="O9" s="36">
        <v>15</v>
      </c>
      <c r="P9" s="36">
        <v>16</v>
      </c>
      <c r="Q9" s="36">
        <v>17</v>
      </c>
      <c r="R9" s="38">
        <v>18</v>
      </c>
    </row>
    <row r="10" spans="1:18" x14ac:dyDescent="0.3">
      <c r="A10" s="8"/>
      <c r="B10" s="8"/>
      <c r="C10" s="8"/>
      <c r="D10" s="8"/>
      <c r="E10" s="8"/>
      <c r="F10" s="8"/>
      <c r="G10" s="8"/>
      <c r="H10" s="13"/>
      <c r="I10" s="8"/>
      <c r="J10" s="13"/>
      <c r="K10" s="8"/>
      <c r="L10" s="8"/>
      <c r="M10" s="8"/>
      <c r="N10" s="8"/>
      <c r="O10" s="8"/>
      <c r="P10" s="8"/>
      <c r="Q10" s="8"/>
      <c r="R10" s="8"/>
    </row>
    <row r="11" spans="1:18" ht="23.4" x14ac:dyDescent="0.3">
      <c r="A11" s="16"/>
      <c r="B11" s="16"/>
      <c r="C11" s="16"/>
      <c r="D11" s="117" t="s">
        <v>81</v>
      </c>
      <c r="E11" s="16"/>
      <c r="F11" s="16"/>
      <c r="G11" s="25"/>
      <c r="H11" s="32">
        <f>H12+H28+H42+H45+H48+H53</f>
        <v>3531458143</v>
      </c>
      <c r="I11" s="25"/>
      <c r="J11" s="32">
        <f>J12+J28+J42+J45+J48</f>
        <v>2206118518</v>
      </c>
      <c r="K11" s="16"/>
      <c r="L11" s="32">
        <f>L12+L28+L42+L45+L48</f>
        <v>5671925633</v>
      </c>
      <c r="M11" s="16"/>
      <c r="N11" s="32">
        <f>N12+N28+N42+N45+N48</f>
        <v>4018136586.25</v>
      </c>
      <c r="O11" s="16"/>
      <c r="P11" s="32">
        <f>P12+P28+P42+P45+P48</f>
        <v>4244171186.8125</v>
      </c>
      <c r="Q11" s="16"/>
      <c r="R11" s="16"/>
    </row>
    <row r="12" spans="1:18" ht="104.4" customHeight="1" x14ac:dyDescent="0.3">
      <c r="A12" s="185" t="s">
        <v>176</v>
      </c>
      <c r="B12" s="185" t="s">
        <v>208</v>
      </c>
      <c r="C12" s="18"/>
      <c r="D12" s="15" t="s">
        <v>34</v>
      </c>
      <c r="E12" s="17" t="s">
        <v>209</v>
      </c>
      <c r="F12" s="62">
        <v>100</v>
      </c>
      <c r="G12" s="62">
        <v>100</v>
      </c>
      <c r="H12" s="21">
        <f>SUM(H13:H26)</f>
        <v>2352957550</v>
      </c>
      <c r="I12" s="62">
        <v>100</v>
      </c>
      <c r="J12" s="21">
        <f>SUM(J13:J26)</f>
        <v>1315142848</v>
      </c>
      <c r="K12" s="146">
        <v>100</v>
      </c>
      <c r="L12" s="21">
        <f>SUM(L13:L26)</f>
        <v>1736516533</v>
      </c>
      <c r="M12" s="62">
        <v>100</v>
      </c>
      <c r="N12" s="21">
        <f>SUM(N13:N26)</f>
        <v>1990645666.25</v>
      </c>
      <c r="O12" s="146">
        <v>100</v>
      </c>
      <c r="P12" s="21">
        <f>SUM(P13:P26)</f>
        <v>2285182082.8125</v>
      </c>
      <c r="Q12" s="18"/>
      <c r="R12" s="18"/>
    </row>
    <row r="13" spans="1:18" ht="31.2" x14ac:dyDescent="0.3">
      <c r="A13" s="1"/>
      <c r="B13" s="1"/>
      <c r="C13" s="1"/>
      <c r="D13" s="4" t="s">
        <v>42</v>
      </c>
      <c r="E13" s="3" t="s">
        <v>212</v>
      </c>
      <c r="F13" s="96" t="s">
        <v>117</v>
      </c>
      <c r="G13" s="96" t="s">
        <v>117</v>
      </c>
      <c r="H13" s="60">
        <v>12550000</v>
      </c>
      <c r="I13" s="127" t="s">
        <v>117</v>
      </c>
      <c r="J13" s="60">
        <v>25000000</v>
      </c>
      <c r="K13" s="127" t="s">
        <v>117</v>
      </c>
      <c r="L13" s="61">
        <v>30000000</v>
      </c>
      <c r="M13" s="127" t="s">
        <v>117</v>
      </c>
      <c r="N13" s="61">
        <v>35000000</v>
      </c>
      <c r="O13" s="127" t="s">
        <v>117</v>
      </c>
      <c r="P13" s="61">
        <v>40000000</v>
      </c>
      <c r="Q13" s="190" t="s">
        <v>122</v>
      </c>
      <c r="R13" s="190" t="s">
        <v>123</v>
      </c>
    </row>
    <row r="14" spans="1:18" ht="29.4" customHeight="1" x14ac:dyDescent="0.3">
      <c r="A14" s="1"/>
      <c r="B14" s="1"/>
      <c r="C14" s="1"/>
      <c r="D14" s="30" t="s">
        <v>109</v>
      </c>
      <c r="E14" s="54" t="s">
        <v>213</v>
      </c>
      <c r="F14" s="96" t="s">
        <v>117</v>
      </c>
      <c r="G14" s="96" t="s">
        <v>117</v>
      </c>
      <c r="H14" s="60">
        <v>1210000000</v>
      </c>
      <c r="I14" s="127" t="s">
        <v>117</v>
      </c>
      <c r="J14" s="60">
        <v>167665350</v>
      </c>
      <c r="K14" s="127" t="s">
        <v>117</v>
      </c>
      <c r="L14" s="61">
        <v>200000000</v>
      </c>
      <c r="M14" s="127" t="s">
        <v>117</v>
      </c>
      <c r="N14" s="61">
        <v>220000000</v>
      </c>
      <c r="O14" s="127" t="s">
        <v>117</v>
      </c>
      <c r="P14" s="61">
        <v>240000000</v>
      </c>
      <c r="Q14" s="191"/>
      <c r="R14" s="191"/>
    </row>
    <row r="15" spans="1:18" ht="38.4" customHeight="1" x14ac:dyDescent="0.3">
      <c r="A15" s="1"/>
      <c r="B15" s="1"/>
      <c r="C15" s="1"/>
      <c r="D15" s="30" t="s">
        <v>43</v>
      </c>
      <c r="E15" s="3" t="s">
        <v>116</v>
      </c>
      <c r="F15" s="96" t="s">
        <v>117</v>
      </c>
      <c r="G15" s="96" t="s">
        <v>117</v>
      </c>
      <c r="H15" s="60">
        <v>25000000</v>
      </c>
      <c r="I15" s="127" t="s">
        <v>117</v>
      </c>
      <c r="J15" s="60">
        <v>25000000</v>
      </c>
      <c r="K15" s="127" t="s">
        <v>117</v>
      </c>
      <c r="L15" s="61">
        <v>40000000</v>
      </c>
      <c r="M15" s="127" t="s">
        <v>117</v>
      </c>
      <c r="N15" s="61">
        <v>45000000</v>
      </c>
      <c r="O15" s="127" t="s">
        <v>117</v>
      </c>
      <c r="P15" s="61">
        <v>50000000</v>
      </c>
      <c r="Q15" s="191"/>
      <c r="R15" s="191"/>
    </row>
    <row r="16" spans="1:18" ht="51" customHeight="1" x14ac:dyDescent="0.3">
      <c r="A16" s="1"/>
      <c r="B16" s="1"/>
      <c r="C16" s="1"/>
      <c r="D16" s="4" t="s">
        <v>47</v>
      </c>
      <c r="E16" s="3" t="s">
        <v>214</v>
      </c>
      <c r="F16" s="96" t="s">
        <v>117</v>
      </c>
      <c r="G16" s="96" t="s">
        <v>117</v>
      </c>
      <c r="H16" s="60">
        <f>124175376+5030028</f>
        <v>129205404</v>
      </c>
      <c r="I16" s="127" t="s">
        <v>117</v>
      </c>
      <c r="J16" s="60">
        <v>128986426</v>
      </c>
      <c r="K16" s="127" t="s">
        <v>117</v>
      </c>
      <c r="L16" s="61">
        <f>J16+(J16*50%)</f>
        <v>193479639</v>
      </c>
      <c r="M16" s="127" t="s">
        <v>117</v>
      </c>
      <c r="N16" s="61">
        <f>L16+(L16*25%)</f>
        <v>241849548.75</v>
      </c>
      <c r="O16" s="127" t="s">
        <v>117</v>
      </c>
      <c r="P16" s="61">
        <f>N16+(N16*25%)</f>
        <v>302311935.9375</v>
      </c>
      <c r="Q16" s="191"/>
      <c r="R16" s="191"/>
    </row>
    <row r="17" spans="1:18" ht="25.2" customHeight="1" x14ac:dyDescent="0.3">
      <c r="A17" s="1"/>
      <c r="B17" s="1"/>
      <c r="C17" s="1"/>
      <c r="D17" s="30" t="s">
        <v>49</v>
      </c>
      <c r="E17" s="31" t="s">
        <v>215</v>
      </c>
      <c r="F17" s="96" t="s">
        <v>117</v>
      </c>
      <c r="G17" s="96" t="s">
        <v>117</v>
      </c>
      <c r="H17" s="60">
        <v>155219220</v>
      </c>
      <c r="I17" s="127" t="s">
        <v>117</v>
      </c>
      <c r="J17" s="60">
        <v>124175376</v>
      </c>
      <c r="K17" s="127" t="s">
        <v>117</v>
      </c>
      <c r="L17" s="61">
        <f>J17+(J17*50%)</f>
        <v>186263064</v>
      </c>
      <c r="M17" s="127" t="s">
        <v>117</v>
      </c>
      <c r="N17" s="61">
        <f t="shared" ref="N17:N18" si="0">L17+(L17*25%)</f>
        <v>232828830</v>
      </c>
      <c r="O17" s="127" t="s">
        <v>117</v>
      </c>
      <c r="P17" s="61">
        <f t="shared" ref="P17:P18" si="1">N17+(N17*25%)</f>
        <v>291036037.5</v>
      </c>
      <c r="Q17" s="191"/>
      <c r="R17" s="191"/>
    </row>
    <row r="18" spans="1:18" ht="43.8" customHeight="1" x14ac:dyDescent="0.3">
      <c r="A18" s="1"/>
      <c r="B18" s="1"/>
      <c r="C18" s="1"/>
      <c r="D18" s="4" t="s">
        <v>48</v>
      </c>
      <c r="E18" s="68" t="s">
        <v>216</v>
      </c>
      <c r="F18" s="96" t="s">
        <v>117</v>
      </c>
      <c r="G18" s="96" t="s">
        <v>117</v>
      </c>
      <c r="H18" s="60">
        <v>124175376</v>
      </c>
      <c r="I18" s="127" t="s">
        <v>117</v>
      </c>
      <c r="J18" s="60">
        <v>177849220</v>
      </c>
      <c r="K18" s="127" t="s">
        <v>117</v>
      </c>
      <c r="L18" s="61">
        <f>J18+(J18*50%)</f>
        <v>266773830</v>
      </c>
      <c r="M18" s="127" t="s">
        <v>117</v>
      </c>
      <c r="N18" s="61">
        <f t="shared" si="0"/>
        <v>333467287.5</v>
      </c>
      <c r="O18" s="127" t="s">
        <v>117</v>
      </c>
      <c r="P18" s="61">
        <f t="shared" si="1"/>
        <v>416834109.375</v>
      </c>
      <c r="Q18" s="191"/>
      <c r="R18" s="191"/>
    </row>
    <row r="19" spans="1:18" ht="31.2" customHeight="1" x14ac:dyDescent="0.3">
      <c r="A19" s="1"/>
      <c r="B19" s="1"/>
      <c r="C19" s="1"/>
      <c r="D19" s="30" t="s">
        <v>44</v>
      </c>
      <c r="E19" s="58" t="s">
        <v>217</v>
      </c>
      <c r="F19" s="97" t="s">
        <v>117</v>
      </c>
      <c r="G19" s="96" t="s">
        <v>117</v>
      </c>
      <c r="H19" s="60">
        <v>35000000</v>
      </c>
      <c r="I19" s="127" t="s">
        <v>117</v>
      </c>
      <c r="J19" s="60">
        <v>25000000</v>
      </c>
      <c r="K19" s="127" t="s">
        <v>117</v>
      </c>
      <c r="L19" s="61">
        <v>40000000</v>
      </c>
      <c r="M19" s="127" t="s">
        <v>117</v>
      </c>
      <c r="N19" s="61">
        <v>50000000</v>
      </c>
      <c r="O19" s="127" t="s">
        <v>117</v>
      </c>
      <c r="P19" s="61">
        <v>60000000</v>
      </c>
      <c r="Q19" s="191"/>
      <c r="R19" s="191"/>
    </row>
    <row r="20" spans="1:18" ht="55.2" customHeight="1" x14ac:dyDescent="0.3">
      <c r="A20" s="1"/>
      <c r="B20" s="1"/>
      <c r="C20" s="1"/>
      <c r="D20" s="30" t="s">
        <v>45</v>
      </c>
      <c r="E20" s="167" t="s">
        <v>118</v>
      </c>
      <c r="F20" s="96" t="s">
        <v>117</v>
      </c>
      <c r="G20" s="96" t="s">
        <v>117</v>
      </c>
      <c r="H20" s="60">
        <v>25000000</v>
      </c>
      <c r="I20" s="127" t="s">
        <v>117</v>
      </c>
      <c r="J20" s="60">
        <v>25000000</v>
      </c>
      <c r="K20" s="127" t="s">
        <v>117</v>
      </c>
      <c r="L20" s="61">
        <v>40000000</v>
      </c>
      <c r="M20" s="127" t="s">
        <v>117</v>
      </c>
      <c r="N20" s="61">
        <v>45000000</v>
      </c>
      <c r="O20" s="127" t="s">
        <v>117</v>
      </c>
      <c r="P20" s="61">
        <v>50000000</v>
      </c>
      <c r="Q20" s="191"/>
      <c r="R20" s="191"/>
    </row>
    <row r="21" spans="1:18" ht="41.4" customHeight="1" x14ac:dyDescent="0.3">
      <c r="A21" s="1"/>
      <c r="B21" s="1"/>
      <c r="C21" s="1"/>
      <c r="D21" s="30" t="s">
        <v>46</v>
      </c>
      <c r="E21" s="55" t="s">
        <v>119</v>
      </c>
      <c r="F21" s="96" t="s">
        <v>117</v>
      </c>
      <c r="G21" s="96" t="s">
        <v>117</v>
      </c>
      <c r="H21" s="60">
        <v>10000000</v>
      </c>
      <c r="I21" s="127" t="s">
        <v>117</v>
      </c>
      <c r="J21" s="60">
        <v>13216476</v>
      </c>
      <c r="K21" s="127" t="s">
        <v>117</v>
      </c>
      <c r="L21" s="61">
        <v>20000000</v>
      </c>
      <c r="M21" s="127" t="s">
        <v>117</v>
      </c>
      <c r="N21" s="61">
        <v>25000000</v>
      </c>
      <c r="O21" s="127" t="s">
        <v>117</v>
      </c>
      <c r="P21" s="61">
        <v>30000000</v>
      </c>
      <c r="Q21" s="191"/>
      <c r="R21" s="191"/>
    </row>
    <row r="22" spans="1:18" ht="39.6" customHeight="1" x14ac:dyDescent="0.3">
      <c r="A22" s="1"/>
      <c r="B22" s="1"/>
      <c r="C22" s="1"/>
      <c r="D22" s="30" t="s">
        <v>50</v>
      </c>
      <c r="E22" s="57" t="s">
        <v>218</v>
      </c>
      <c r="F22" s="97" t="s">
        <v>117</v>
      </c>
      <c r="G22" s="96" t="s">
        <v>117</v>
      </c>
      <c r="H22" s="60">
        <v>40000000</v>
      </c>
      <c r="I22" s="127" t="s">
        <v>117</v>
      </c>
      <c r="J22" s="60">
        <v>40000000</v>
      </c>
      <c r="K22" s="127" t="s">
        <v>117</v>
      </c>
      <c r="L22" s="61">
        <f t="shared" ref="L22" si="2">J22+(J22*25%)</f>
        <v>50000000</v>
      </c>
      <c r="M22" s="127" t="s">
        <v>117</v>
      </c>
      <c r="N22" s="61">
        <v>55000000</v>
      </c>
      <c r="O22" s="127" t="s">
        <v>117</v>
      </c>
      <c r="P22" s="61">
        <v>60000000</v>
      </c>
      <c r="Q22" s="191"/>
      <c r="R22" s="191"/>
    </row>
    <row r="23" spans="1:18" ht="33" customHeight="1" x14ac:dyDescent="0.3">
      <c r="A23" s="1"/>
      <c r="B23" s="1"/>
      <c r="C23" s="1"/>
      <c r="D23" s="30" t="s">
        <v>51</v>
      </c>
      <c r="E23" s="57" t="s">
        <v>220</v>
      </c>
      <c r="F23" s="97" t="s">
        <v>117</v>
      </c>
      <c r="G23" s="96" t="s">
        <v>117</v>
      </c>
      <c r="H23" s="60">
        <v>15600000</v>
      </c>
      <c r="I23" s="127" t="s">
        <v>117</v>
      </c>
      <c r="J23" s="60">
        <v>27000000</v>
      </c>
      <c r="K23" s="127" t="s">
        <v>117</v>
      </c>
      <c r="L23" s="61">
        <v>35000000</v>
      </c>
      <c r="M23" s="127" t="s">
        <v>117</v>
      </c>
      <c r="N23" s="61">
        <v>40000000</v>
      </c>
      <c r="O23" s="127" t="s">
        <v>117</v>
      </c>
      <c r="P23" s="61">
        <v>45000000</v>
      </c>
      <c r="Q23" s="191"/>
      <c r="R23" s="191"/>
    </row>
    <row r="24" spans="1:18" ht="46.8" customHeight="1" x14ac:dyDescent="0.3">
      <c r="A24" s="1"/>
      <c r="B24" s="1"/>
      <c r="C24" s="1"/>
      <c r="D24" s="30" t="s">
        <v>100</v>
      </c>
      <c r="E24" s="57" t="s">
        <v>219</v>
      </c>
      <c r="F24" s="97" t="s">
        <v>117</v>
      </c>
      <c r="G24" s="96" t="s">
        <v>117</v>
      </c>
      <c r="H24" s="60">
        <v>550757550</v>
      </c>
      <c r="I24" s="127" t="s">
        <v>117</v>
      </c>
      <c r="J24" s="60">
        <v>532250000</v>
      </c>
      <c r="K24" s="127" t="s">
        <v>117</v>
      </c>
      <c r="L24" s="61">
        <v>600000000</v>
      </c>
      <c r="M24" s="127" t="s">
        <v>117</v>
      </c>
      <c r="N24" s="61">
        <v>625000000</v>
      </c>
      <c r="O24" s="127" t="s">
        <v>117</v>
      </c>
      <c r="P24" s="61">
        <v>650000000</v>
      </c>
      <c r="Q24" s="191"/>
      <c r="R24" s="191"/>
    </row>
    <row r="25" spans="1:18" ht="39.6" customHeight="1" x14ac:dyDescent="0.3">
      <c r="A25" s="1"/>
      <c r="B25" s="1"/>
      <c r="C25" s="1"/>
      <c r="D25" s="30" t="s">
        <v>68</v>
      </c>
      <c r="E25" s="59" t="s">
        <v>120</v>
      </c>
      <c r="F25" s="97" t="s">
        <v>117</v>
      </c>
      <c r="G25" s="96" t="s">
        <v>117</v>
      </c>
      <c r="H25" s="60">
        <v>12450000</v>
      </c>
      <c r="I25" s="127" t="s">
        <v>117</v>
      </c>
      <c r="J25" s="60">
        <v>0</v>
      </c>
      <c r="K25" s="127" t="s">
        <v>117</v>
      </c>
      <c r="L25" s="61">
        <v>20000000</v>
      </c>
      <c r="M25" s="127" t="s">
        <v>117</v>
      </c>
      <c r="N25" s="61">
        <v>25000000</v>
      </c>
      <c r="O25" s="127" t="s">
        <v>117</v>
      </c>
      <c r="P25" s="61">
        <v>30000000</v>
      </c>
      <c r="Q25" s="191"/>
      <c r="R25" s="191"/>
    </row>
    <row r="26" spans="1:18" ht="36" customHeight="1" x14ac:dyDescent="0.3">
      <c r="A26" s="1"/>
      <c r="B26" s="1"/>
      <c r="C26" s="1"/>
      <c r="D26" s="30" t="s">
        <v>52</v>
      </c>
      <c r="E26" s="59" t="s">
        <v>121</v>
      </c>
      <c r="F26" s="97" t="s">
        <v>117</v>
      </c>
      <c r="G26" s="96" t="s">
        <v>117</v>
      </c>
      <c r="H26" s="60">
        <v>8000000</v>
      </c>
      <c r="I26" s="127" t="s">
        <v>117</v>
      </c>
      <c r="J26" s="60">
        <v>4000000</v>
      </c>
      <c r="K26" s="127" t="s">
        <v>117</v>
      </c>
      <c r="L26" s="61">
        <v>15000000</v>
      </c>
      <c r="M26" s="127" t="s">
        <v>117</v>
      </c>
      <c r="N26" s="61">
        <v>17500000</v>
      </c>
      <c r="O26" s="127" t="s">
        <v>117</v>
      </c>
      <c r="P26" s="61">
        <v>20000000</v>
      </c>
      <c r="Q26" s="192"/>
      <c r="R26" s="192"/>
    </row>
    <row r="27" spans="1:18" ht="15.6" x14ac:dyDescent="0.3">
      <c r="A27" s="1"/>
      <c r="B27" s="1"/>
      <c r="C27" s="1"/>
      <c r="D27" s="4"/>
      <c r="E27" s="56"/>
      <c r="F27" s="31"/>
      <c r="G27" s="23"/>
      <c r="H27" s="24"/>
      <c r="I27" s="128"/>
      <c r="J27" s="24"/>
      <c r="K27" s="128"/>
      <c r="L27" s="23"/>
      <c r="M27" s="128"/>
      <c r="N27" s="23"/>
      <c r="O27" s="128"/>
      <c r="P27" s="23"/>
      <c r="Q27" s="1"/>
      <c r="R27" s="1"/>
    </row>
    <row r="28" spans="1:18" ht="73.8" customHeight="1" x14ac:dyDescent="0.3">
      <c r="A28" s="19"/>
      <c r="B28" s="175" t="s">
        <v>208</v>
      </c>
      <c r="C28" s="19"/>
      <c r="D28" s="15" t="s">
        <v>82</v>
      </c>
      <c r="E28" s="64" t="s">
        <v>210</v>
      </c>
      <c r="F28" s="67">
        <v>100</v>
      </c>
      <c r="G28" s="67">
        <v>100</v>
      </c>
      <c r="H28" s="21">
        <f>SUM(H29:H40)</f>
        <v>690931193</v>
      </c>
      <c r="I28" s="129">
        <v>100</v>
      </c>
      <c r="J28" s="21">
        <f>SUM(J29:J40)</f>
        <v>388814220</v>
      </c>
      <c r="K28" s="129">
        <v>100</v>
      </c>
      <c r="L28" s="21">
        <f>SUM(L29:L38)</f>
        <v>3290000000</v>
      </c>
      <c r="M28" s="129">
        <v>100</v>
      </c>
      <c r="N28" s="21">
        <f>SUM(N29:N38)</f>
        <v>1265000000</v>
      </c>
      <c r="O28" s="129">
        <v>100</v>
      </c>
      <c r="P28" s="21">
        <f>SUM(P29:P38)</f>
        <v>1053000000</v>
      </c>
      <c r="Q28" s="18"/>
      <c r="R28" s="18"/>
    </row>
    <row r="29" spans="1:18" ht="45" customHeight="1" x14ac:dyDescent="0.3">
      <c r="A29" s="1"/>
      <c r="B29" s="1"/>
      <c r="C29" s="1"/>
      <c r="D29" s="30" t="s">
        <v>110</v>
      </c>
      <c r="E29" s="57" t="s">
        <v>127</v>
      </c>
      <c r="F29" s="69">
        <v>100</v>
      </c>
      <c r="G29" s="70">
        <v>100</v>
      </c>
      <c r="H29" s="44">
        <v>0</v>
      </c>
      <c r="I29" s="130">
        <v>100</v>
      </c>
      <c r="J29" s="44">
        <v>0</v>
      </c>
      <c r="K29" s="131" t="s">
        <v>148</v>
      </c>
      <c r="L29" s="45">
        <v>700000000</v>
      </c>
      <c r="M29" s="131" t="s">
        <v>140</v>
      </c>
      <c r="N29" s="45">
        <v>350000000</v>
      </c>
      <c r="O29" s="147" t="s">
        <v>138</v>
      </c>
      <c r="P29" s="45">
        <v>0</v>
      </c>
      <c r="Q29" s="1"/>
      <c r="R29" s="1"/>
    </row>
    <row r="30" spans="1:18" ht="27" customHeight="1" x14ac:dyDescent="0.3">
      <c r="A30" s="1"/>
      <c r="B30" s="1"/>
      <c r="C30" s="1"/>
      <c r="D30" s="30" t="s">
        <v>53</v>
      </c>
      <c r="E30" s="57" t="s">
        <v>125</v>
      </c>
      <c r="F30" s="69">
        <v>100</v>
      </c>
      <c r="G30" s="70">
        <v>100</v>
      </c>
      <c r="H30" s="44">
        <v>198000000</v>
      </c>
      <c r="I30" s="130">
        <v>100</v>
      </c>
      <c r="J30" s="44">
        <v>22975500</v>
      </c>
      <c r="K30" s="130">
        <v>100</v>
      </c>
      <c r="L30" s="45">
        <v>100000000</v>
      </c>
      <c r="M30" s="130">
        <v>100</v>
      </c>
      <c r="N30" s="45">
        <v>150000000</v>
      </c>
      <c r="O30" s="130">
        <v>100</v>
      </c>
      <c r="P30" s="45">
        <v>200000000</v>
      </c>
      <c r="Q30" s="1"/>
      <c r="R30" s="1"/>
    </row>
    <row r="31" spans="1:18" ht="37.799999999999997" customHeight="1" x14ac:dyDescent="0.3">
      <c r="A31" s="1"/>
      <c r="B31" s="1"/>
      <c r="C31" s="23"/>
      <c r="D31" s="30" t="s">
        <v>102</v>
      </c>
      <c r="E31" s="57" t="s">
        <v>129</v>
      </c>
      <c r="F31" s="69">
        <v>100</v>
      </c>
      <c r="G31" s="70">
        <v>100</v>
      </c>
      <c r="H31" s="44">
        <v>252500000</v>
      </c>
      <c r="I31" s="130">
        <v>100</v>
      </c>
      <c r="J31" s="44">
        <v>161557527</v>
      </c>
      <c r="K31" s="130">
        <v>100</v>
      </c>
      <c r="L31" s="45">
        <v>2000000000</v>
      </c>
      <c r="M31" s="130">
        <v>100</v>
      </c>
      <c r="N31" s="45">
        <v>235000000</v>
      </c>
      <c r="O31" s="130">
        <v>100</v>
      </c>
      <c r="P31" s="45">
        <v>278000000</v>
      </c>
      <c r="Q31" s="1"/>
      <c r="R31" s="1"/>
    </row>
    <row r="32" spans="1:18" ht="67.2" customHeight="1" x14ac:dyDescent="0.3">
      <c r="A32" s="1"/>
      <c r="B32" s="1"/>
      <c r="C32" s="1"/>
      <c r="D32" s="30" t="s">
        <v>111</v>
      </c>
      <c r="E32" s="66" t="s">
        <v>130</v>
      </c>
      <c r="F32" s="74" t="s">
        <v>141</v>
      </c>
      <c r="G32" s="74" t="s">
        <v>141</v>
      </c>
      <c r="H32" s="44">
        <v>100175000</v>
      </c>
      <c r="I32" s="131" t="s">
        <v>141</v>
      </c>
      <c r="J32" s="44">
        <v>40175000</v>
      </c>
      <c r="K32" s="131" t="s">
        <v>142</v>
      </c>
      <c r="L32" s="45">
        <v>75000000</v>
      </c>
      <c r="M32" s="131" t="s">
        <v>143</v>
      </c>
      <c r="N32" s="45">
        <v>80000000</v>
      </c>
      <c r="O32" s="131" t="s">
        <v>143</v>
      </c>
      <c r="P32" s="45">
        <v>90000000</v>
      </c>
      <c r="Q32" s="1"/>
      <c r="R32" s="1"/>
    </row>
    <row r="33" spans="1:18" ht="43.2" customHeight="1" x14ac:dyDescent="0.3">
      <c r="A33" s="1"/>
      <c r="B33" s="1"/>
      <c r="C33" s="1"/>
      <c r="D33" s="46" t="s">
        <v>87</v>
      </c>
      <c r="E33" s="46" t="s">
        <v>131</v>
      </c>
      <c r="F33" s="69">
        <v>100</v>
      </c>
      <c r="G33" s="70">
        <v>100</v>
      </c>
      <c r="H33" s="44">
        <v>17200000</v>
      </c>
      <c r="I33" s="130">
        <v>100</v>
      </c>
      <c r="J33" s="44">
        <v>17200000</v>
      </c>
      <c r="K33" s="130">
        <v>100</v>
      </c>
      <c r="L33" s="45">
        <v>25000000</v>
      </c>
      <c r="M33" s="130">
        <v>100</v>
      </c>
      <c r="N33" s="45">
        <v>30000000</v>
      </c>
      <c r="O33" s="130">
        <v>100</v>
      </c>
      <c r="P33" s="45">
        <v>35000000</v>
      </c>
      <c r="Q33" s="1"/>
      <c r="R33" s="1"/>
    </row>
    <row r="34" spans="1:18" ht="42.6" customHeight="1" x14ac:dyDescent="0.3">
      <c r="A34" s="1"/>
      <c r="B34" s="1"/>
      <c r="C34" s="1"/>
      <c r="D34" s="30" t="s">
        <v>69</v>
      </c>
      <c r="E34" s="30" t="s">
        <v>132</v>
      </c>
      <c r="F34" s="69">
        <v>100</v>
      </c>
      <c r="G34" s="70">
        <v>100</v>
      </c>
      <c r="H34" s="44">
        <v>86306193</v>
      </c>
      <c r="I34" s="130">
        <v>100</v>
      </c>
      <c r="J34" s="44">
        <v>43156193</v>
      </c>
      <c r="K34" s="130">
        <v>100</v>
      </c>
      <c r="L34" s="45">
        <v>50000000</v>
      </c>
      <c r="M34" s="130">
        <v>100</v>
      </c>
      <c r="N34" s="45">
        <v>60000000</v>
      </c>
      <c r="O34" s="130">
        <v>100</v>
      </c>
      <c r="P34" s="45">
        <v>70000000</v>
      </c>
      <c r="Q34" s="1"/>
      <c r="R34" s="1"/>
    </row>
    <row r="35" spans="1:18" ht="39" customHeight="1" x14ac:dyDescent="0.3">
      <c r="A35" s="1"/>
      <c r="B35" s="1"/>
      <c r="C35" s="1"/>
      <c r="D35" s="30" t="s">
        <v>55</v>
      </c>
      <c r="E35" s="30" t="s">
        <v>133</v>
      </c>
      <c r="F35" s="69" t="s">
        <v>128</v>
      </c>
      <c r="G35" s="69" t="s">
        <v>128</v>
      </c>
      <c r="H35" s="44">
        <v>0</v>
      </c>
      <c r="I35" s="132" t="s">
        <v>128</v>
      </c>
      <c r="J35" s="44">
        <v>45000000</v>
      </c>
      <c r="K35" s="132" t="s">
        <v>128</v>
      </c>
      <c r="L35" s="45">
        <v>80000000</v>
      </c>
      <c r="M35" s="132" t="s">
        <v>128</v>
      </c>
      <c r="N35" s="45">
        <v>90000000</v>
      </c>
      <c r="O35" s="132" t="s">
        <v>128</v>
      </c>
      <c r="P35" s="45">
        <v>100000000</v>
      </c>
      <c r="Q35" s="1"/>
      <c r="R35" s="1"/>
    </row>
    <row r="36" spans="1:18" ht="36" customHeight="1" x14ac:dyDescent="0.3">
      <c r="A36" s="1"/>
      <c r="B36" s="1"/>
      <c r="C36" s="1"/>
      <c r="D36" s="30" t="s">
        <v>56</v>
      </c>
      <c r="E36" s="30" t="s">
        <v>134</v>
      </c>
      <c r="F36" s="69">
        <v>100</v>
      </c>
      <c r="G36" s="70">
        <v>100</v>
      </c>
      <c r="H36" s="44">
        <v>0</v>
      </c>
      <c r="I36" s="130">
        <v>100</v>
      </c>
      <c r="J36" s="44">
        <v>0</v>
      </c>
      <c r="K36" s="130">
        <v>100</v>
      </c>
      <c r="L36" s="45">
        <v>20000000</v>
      </c>
      <c r="M36" s="130">
        <v>100</v>
      </c>
      <c r="N36" s="45">
        <v>25000000</v>
      </c>
      <c r="O36" s="130">
        <v>100</v>
      </c>
      <c r="P36" s="45">
        <v>30000000</v>
      </c>
      <c r="Q36" s="1"/>
      <c r="R36" s="1"/>
    </row>
    <row r="37" spans="1:18" ht="33" customHeight="1" x14ac:dyDescent="0.3">
      <c r="A37" s="1"/>
      <c r="B37" s="1"/>
      <c r="C37" s="1"/>
      <c r="D37" s="30" t="s">
        <v>54</v>
      </c>
      <c r="E37" s="57" t="s">
        <v>124</v>
      </c>
      <c r="F37" s="69">
        <v>100</v>
      </c>
      <c r="G37" s="70">
        <v>100</v>
      </c>
      <c r="H37" s="44">
        <v>0</v>
      </c>
      <c r="I37" s="130">
        <v>100</v>
      </c>
      <c r="J37" s="44">
        <v>0</v>
      </c>
      <c r="K37" s="130">
        <v>100</v>
      </c>
      <c r="L37" s="45">
        <v>200000000</v>
      </c>
      <c r="M37" s="130">
        <v>100</v>
      </c>
      <c r="N37" s="45">
        <v>200000000</v>
      </c>
      <c r="O37" s="130">
        <v>100</v>
      </c>
      <c r="P37" s="45">
        <v>200000000</v>
      </c>
      <c r="Q37" s="1"/>
      <c r="R37" s="1"/>
    </row>
    <row r="38" spans="1:18" ht="39.6" customHeight="1" x14ac:dyDescent="0.3">
      <c r="A38" s="1"/>
      <c r="B38" s="1"/>
      <c r="C38" s="1"/>
      <c r="D38" s="30" t="s">
        <v>57</v>
      </c>
      <c r="E38" s="66" t="s">
        <v>135</v>
      </c>
      <c r="F38" s="69">
        <v>100</v>
      </c>
      <c r="G38" s="70">
        <v>100</v>
      </c>
      <c r="H38" s="44">
        <v>36750000</v>
      </c>
      <c r="I38" s="130">
        <v>100</v>
      </c>
      <c r="J38" s="44">
        <v>36750000</v>
      </c>
      <c r="K38" s="130">
        <v>100</v>
      </c>
      <c r="L38" s="45">
        <v>40000000</v>
      </c>
      <c r="M38" s="130">
        <v>100</v>
      </c>
      <c r="N38" s="45">
        <v>45000000</v>
      </c>
      <c r="O38" s="130">
        <v>100</v>
      </c>
      <c r="P38" s="45">
        <v>50000000</v>
      </c>
      <c r="Q38" s="1"/>
      <c r="R38" s="1"/>
    </row>
    <row r="39" spans="1:18" ht="40.799999999999997" customHeight="1" x14ac:dyDescent="0.3">
      <c r="A39" s="1"/>
      <c r="B39" s="1"/>
      <c r="C39" s="1"/>
      <c r="D39" s="30" t="s">
        <v>75</v>
      </c>
      <c r="E39" s="57" t="s">
        <v>136</v>
      </c>
      <c r="F39" s="69">
        <v>100</v>
      </c>
      <c r="G39" s="71"/>
      <c r="H39" s="71"/>
      <c r="I39" s="133">
        <v>100</v>
      </c>
      <c r="J39" s="98">
        <v>22000000</v>
      </c>
      <c r="K39" s="130">
        <v>100</v>
      </c>
      <c r="L39" s="45">
        <v>35000000</v>
      </c>
      <c r="M39" s="130">
        <v>100</v>
      </c>
      <c r="N39" s="45">
        <v>40000000</v>
      </c>
      <c r="O39" s="130">
        <v>100</v>
      </c>
      <c r="P39" s="45">
        <v>45000000</v>
      </c>
      <c r="Q39" s="1"/>
      <c r="R39" s="1"/>
    </row>
    <row r="40" spans="1:18" ht="35.4" customHeight="1" x14ac:dyDescent="0.3">
      <c r="A40" s="1"/>
      <c r="B40" s="1"/>
      <c r="C40" s="1"/>
      <c r="D40" s="63" t="s">
        <v>104</v>
      </c>
      <c r="E40" s="57" t="s">
        <v>126</v>
      </c>
      <c r="F40" s="69">
        <v>100</v>
      </c>
      <c r="G40" s="71"/>
      <c r="H40" s="72"/>
      <c r="I40" s="134"/>
      <c r="J40" s="72"/>
      <c r="K40" s="147" t="s">
        <v>137</v>
      </c>
      <c r="L40" s="44">
        <v>6000000000</v>
      </c>
      <c r="M40" s="147" t="s">
        <v>137</v>
      </c>
      <c r="N40" s="44">
        <v>2000000000</v>
      </c>
      <c r="O40" s="147" t="s">
        <v>138</v>
      </c>
      <c r="P40" s="44">
        <v>0</v>
      </c>
      <c r="Q40" s="1"/>
      <c r="R40" s="1"/>
    </row>
    <row r="41" spans="1:18" ht="15.6" x14ac:dyDescent="0.3">
      <c r="A41" s="1"/>
      <c r="B41" s="1"/>
      <c r="C41" s="1"/>
      <c r="D41" s="4"/>
      <c r="E41" s="65"/>
      <c r="F41" s="1"/>
      <c r="G41" s="23"/>
      <c r="H41" s="24"/>
      <c r="I41" s="128"/>
      <c r="J41" s="24"/>
      <c r="K41" s="148"/>
      <c r="L41" s="1"/>
      <c r="M41" s="148"/>
      <c r="N41" s="1"/>
      <c r="O41" s="148"/>
      <c r="P41" s="1"/>
      <c r="Q41" s="1"/>
      <c r="R41" s="1"/>
    </row>
    <row r="42" spans="1:18" ht="34.200000000000003" customHeight="1" x14ac:dyDescent="0.3">
      <c r="A42" s="18"/>
      <c r="B42" s="18"/>
      <c r="C42" s="18"/>
      <c r="D42" s="15" t="s">
        <v>35</v>
      </c>
      <c r="E42" s="17" t="s">
        <v>40</v>
      </c>
      <c r="F42" s="73">
        <v>100</v>
      </c>
      <c r="G42" s="73">
        <v>100</v>
      </c>
      <c r="H42" s="21">
        <f>SUM(H43)</f>
        <v>37800000</v>
      </c>
      <c r="I42" s="135">
        <v>100</v>
      </c>
      <c r="J42" s="21">
        <f>SUM(J43)</f>
        <v>55987200</v>
      </c>
      <c r="K42" s="135">
        <v>100</v>
      </c>
      <c r="L42" s="42">
        <f>L43</f>
        <v>60000000</v>
      </c>
      <c r="M42" s="135">
        <v>100</v>
      </c>
      <c r="N42" s="42">
        <f>N43</f>
        <v>65000000</v>
      </c>
      <c r="O42" s="135">
        <v>100</v>
      </c>
      <c r="P42" s="42">
        <f>P43</f>
        <v>70000000</v>
      </c>
      <c r="Q42" s="19"/>
      <c r="R42" s="19"/>
    </row>
    <row r="43" spans="1:18" ht="37.799999999999997" customHeight="1" x14ac:dyDescent="0.3">
      <c r="A43" s="1"/>
      <c r="B43" s="1"/>
      <c r="C43" s="1"/>
      <c r="D43" s="30" t="s">
        <v>58</v>
      </c>
      <c r="E43" s="4" t="s">
        <v>139</v>
      </c>
      <c r="F43" s="69">
        <v>100</v>
      </c>
      <c r="G43" s="69">
        <v>100</v>
      </c>
      <c r="H43" s="24">
        <v>37800000</v>
      </c>
      <c r="I43" s="132">
        <v>100</v>
      </c>
      <c r="J43" s="24">
        <v>55987200</v>
      </c>
      <c r="K43" s="132">
        <v>100</v>
      </c>
      <c r="L43" s="43">
        <v>60000000</v>
      </c>
      <c r="M43" s="132">
        <v>100</v>
      </c>
      <c r="N43" s="43">
        <v>65000000</v>
      </c>
      <c r="O43" s="132">
        <v>100</v>
      </c>
      <c r="P43" s="43">
        <v>70000000</v>
      </c>
      <c r="Q43" s="1"/>
      <c r="R43" s="1"/>
    </row>
    <row r="44" spans="1:18" ht="15.6" x14ac:dyDescent="0.3">
      <c r="A44" s="1"/>
      <c r="B44" s="1"/>
      <c r="C44" s="1"/>
      <c r="D44" s="4"/>
      <c r="E44" s="10"/>
      <c r="F44" s="1"/>
      <c r="G44" s="23"/>
      <c r="H44" s="24"/>
      <c r="I44" s="128"/>
      <c r="J44" s="24"/>
      <c r="K44" s="148"/>
      <c r="L44" s="1"/>
      <c r="M44" s="148"/>
      <c r="N44" s="1"/>
      <c r="O44" s="148"/>
      <c r="P44" s="1"/>
      <c r="Q44" s="1"/>
      <c r="R44" s="1"/>
    </row>
    <row r="45" spans="1:18" ht="40.799999999999997" customHeight="1" x14ac:dyDescent="0.3">
      <c r="A45" s="19"/>
      <c r="B45" s="19"/>
      <c r="C45" s="19"/>
      <c r="D45" s="47" t="s">
        <v>36</v>
      </c>
      <c r="E45" s="48" t="s">
        <v>221</v>
      </c>
      <c r="F45" s="73">
        <v>100</v>
      </c>
      <c r="G45" s="20"/>
      <c r="H45" s="21">
        <f>SUM(H46)</f>
        <v>25576000</v>
      </c>
      <c r="I45" s="135">
        <v>100</v>
      </c>
      <c r="J45" s="21">
        <f>SUM(J46)</f>
        <v>0</v>
      </c>
      <c r="K45" s="135">
        <v>100</v>
      </c>
      <c r="L45" s="49">
        <f>L46</f>
        <v>50000000</v>
      </c>
      <c r="M45" s="135">
        <v>100</v>
      </c>
      <c r="N45" s="49">
        <f>N46</f>
        <v>55000000</v>
      </c>
      <c r="O45" s="135">
        <v>100</v>
      </c>
      <c r="P45" s="49">
        <f>P46</f>
        <v>65000000</v>
      </c>
      <c r="Q45" s="18"/>
      <c r="R45" s="18"/>
    </row>
    <row r="46" spans="1:18" ht="41.4" customHeight="1" x14ac:dyDescent="0.3">
      <c r="A46" s="1"/>
      <c r="B46" s="1"/>
      <c r="C46" s="1"/>
      <c r="D46" s="30" t="s">
        <v>70</v>
      </c>
      <c r="E46" s="75" t="s">
        <v>144</v>
      </c>
      <c r="F46" s="69">
        <v>100</v>
      </c>
      <c r="G46" s="69">
        <v>100</v>
      </c>
      <c r="H46" s="24">
        <v>25576000</v>
      </c>
      <c r="I46" s="132" t="s">
        <v>138</v>
      </c>
      <c r="J46" s="24">
        <v>0</v>
      </c>
      <c r="K46" s="132">
        <v>100</v>
      </c>
      <c r="L46" s="43">
        <v>50000000</v>
      </c>
      <c r="M46" s="132">
        <v>100</v>
      </c>
      <c r="N46" s="43">
        <v>55000000</v>
      </c>
      <c r="O46" s="132">
        <v>100</v>
      </c>
      <c r="P46" s="43">
        <v>65000000</v>
      </c>
      <c r="Q46" s="1"/>
      <c r="R46" s="1"/>
    </row>
    <row r="47" spans="1:18" ht="15.6" x14ac:dyDescent="0.3">
      <c r="A47" s="1"/>
      <c r="B47" s="1"/>
      <c r="C47" s="1"/>
      <c r="D47" s="4"/>
      <c r="E47" s="1"/>
      <c r="F47" s="1"/>
      <c r="G47" s="23"/>
      <c r="H47" s="24"/>
      <c r="I47" s="128"/>
      <c r="J47" s="24"/>
      <c r="K47" s="148"/>
      <c r="L47" s="1"/>
      <c r="M47" s="148"/>
      <c r="N47" s="1"/>
      <c r="O47" s="148"/>
      <c r="P47" s="1"/>
      <c r="Q47" s="1"/>
      <c r="R47" s="1"/>
    </row>
    <row r="48" spans="1:18" ht="57.6" customHeight="1" x14ac:dyDescent="0.3">
      <c r="A48" s="19"/>
      <c r="B48" s="19"/>
      <c r="C48" s="19"/>
      <c r="D48" s="15" t="s">
        <v>37</v>
      </c>
      <c r="E48" s="64" t="s">
        <v>222</v>
      </c>
      <c r="F48" s="76"/>
      <c r="G48" s="20"/>
      <c r="H48" s="21">
        <f>SUM(H49:H52)</f>
        <v>199137400</v>
      </c>
      <c r="I48" s="136"/>
      <c r="J48" s="21">
        <f>SUM(J49:J52)</f>
        <v>446174250</v>
      </c>
      <c r="K48" s="149"/>
      <c r="L48" s="21">
        <f>SUM(L49:L52)</f>
        <v>535409100</v>
      </c>
      <c r="M48" s="149"/>
      <c r="N48" s="21">
        <f>SUM(N49:N52)</f>
        <v>642490920</v>
      </c>
      <c r="O48" s="149"/>
      <c r="P48" s="21">
        <f>SUM(P49:P52)</f>
        <v>770989104</v>
      </c>
      <c r="Q48" s="19"/>
      <c r="R48" s="19"/>
    </row>
    <row r="49" spans="1:18" ht="39" customHeight="1" x14ac:dyDescent="0.3">
      <c r="A49" s="1"/>
      <c r="B49" s="1"/>
      <c r="C49" s="1"/>
      <c r="D49" s="87" t="s">
        <v>73</v>
      </c>
      <c r="E49" s="88" t="s">
        <v>211</v>
      </c>
      <c r="F49" s="78">
        <v>100</v>
      </c>
      <c r="G49" s="80"/>
      <c r="H49" s="81"/>
      <c r="I49" s="134"/>
      <c r="J49" s="82">
        <v>159692350</v>
      </c>
      <c r="K49" s="131">
        <v>100</v>
      </c>
      <c r="L49" s="82">
        <f>+J49*120%</f>
        <v>191630820</v>
      </c>
      <c r="M49" s="131">
        <v>100</v>
      </c>
      <c r="N49" s="82">
        <f>+L49*120%</f>
        <v>229956984</v>
      </c>
      <c r="O49" s="131">
        <v>100</v>
      </c>
      <c r="P49" s="82">
        <f>+N49*120%</f>
        <v>275948380.80000001</v>
      </c>
      <c r="Q49" s="1"/>
      <c r="R49" s="1"/>
    </row>
    <row r="50" spans="1:18" ht="50.4" customHeight="1" x14ac:dyDescent="0.3">
      <c r="A50" s="1"/>
      <c r="B50" s="1"/>
      <c r="C50" s="1"/>
      <c r="D50" s="87" t="s">
        <v>71</v>
      </c>
      <c r="E50" s="88" t="s">
        <v>242</v>
      </c>
      <c r="F50" s="78">
        <v>100</v>
      </c>
      <c r="G50" s="78">
        <v>100</v>
      </c>
      <c r="H50" s="82">
        <v>17377200</v>
      </c>
      <c r="I50" s="131">
        <v>100</v>
      </c>
      <c r="J50" s="82">
        <v>42560000</v>
      </c>
      <c r="K50" s="131">
        <v>100</v>
      </c>
      <c r="L50" s="82">
        <f t="shared" ref="L50:L52" si="3">+J50*120%</f>
        <v>51072000</v>
      </c>
      <c r="M50" s="131">
        <v>100</v>
      </c>
      <c r="N50" s="82">
        <f>+L50*120%</f>
        <v>61286400</v>
      </c>
      <c r="O50" s="131">
        <v>100</v>
      </c>
      <c r="P50" s="82">
        <f>+N50*120%</f>
        <v>73543680</v>
      </c>
      <c r="Q50" s="1"/>
      <c r="R50" s="1"/>
    </row>
    <row r="51" spans="1:18" ht="57" customHeight="1" x14ac:dyDescent="0.3">
      <c r="A51" s="1"/>
      <c r="B51" s="1"/>
      <c r="C51" s="1"/>
      <c r="D51" s="87" t="s">
        <v>72</v>
      </c>
      <c r="E51" s="88" t="s">
        <v>147</v>
      </c>
      <c r="F51" s="78">
        <v>100</v>
      </c>
      <c r="G51" s="78">
        <v>100</v>
      </c>
      <c r="H51" s="82">
        <v>181760200</v>
      </c>
      <c r="I51" s="131">
        <v>100</v>
      </c>
      <c r="J51" s="82">
        <v>150091200</v>
      </c>
      <c r="K51" s="131">
        <v>100</v>
      </c>
      <c r="L51" s="82">
        <f t="shared" si="3"/>
        <v>180109440</v>
      </c>
      <c r="M51" s="131">
        <v>100</v>
      </c>
      <c r="N51" s="82">
        <f>+L51*120%</f>
        <v>216131328</v>
      </c>
      <c r="O51" s="131">
        <v>100</v>
      </c>
      <c r="P51" s="82">
        <f>+N51*120%</f>
        <v>259357593.59999999</v>
      </c>
      <c r="Q51" s="1"/>
      <c r="R51" s="1"/>
    </row>
    <row r="52" spans="1:18" ht="48" customHeight="1" x14ac:dyDescent="0.3">
      <c r="A52" s="1"/>
      <c r="B52" s="1"/>
      <c r="C52" s="1"/>
      <c r="D52" s="87" t="s">
        <v>74</v>
      </c>
      <c r="E52" s="88" t="s">
        <v>146</v>
      </c>
      <c r="F52" s="78">
        <v>100</v>
      </c>
      <c r="G52" s="80"/>
      <c r="H52" s="81"/>
      <c r="I52" s="134"/>
      <c r="J52" s="82">
        <v>93830700</v>
      </c>
      <c r="K52" s="131">
        <v>100</v>
      </c>
      <c r="L52" s="82">
        <f t="shared" si="3"/>
        <v>112596840</v>
      </c>
      <c r="M52" s="131">
        <v>100</v>
      </c>
      <c r="N52" s="82">
        <f>+L52*120%</f>
        <v>135116208</v>
      </c>
      <c r="O52" s="131">
        <v>100</v>
      </c>
      <c r="P52" s="82">
        <f>+N52*120%</f>
        <v>162139449.59999999</v>
      </c>
      <c r="Q52" s="1"/>
      <c r="R52" s="1"/>
    </row>
    <row r="53" spans="1:18" ht="63" customHeight="1" x14ac:dyDescent="0.3">
      <c r="A53" s="19"/>
      <c r="B53" s="19"/>
      <c r="C53" s="19"/>
      <c r="D53" s="89" t="s">
        <v>37</v>
      </c>
      <c r="E53" s="90" t="s">
        <v>59</v>
      </c>
      <c r="F53" s="83"/>
      <c r="G53" s="84"/>
      <c r="H53" s="85">
        <f>SUM(H54:H56)</f>
        <v>225056000</v>
      </c>
      <c r="I53" s="134"/>
      <c r="J53" s="80"/>
      <c r="K53" s="134"/>
      <c r="L53" s="80"/>
      <c r="M53" s="134"/>
      <c r="N53" s="80"/>
      <c r="O53" s="134"/>
      <c r="P53" s="80"/>
      <c r="Q53" s="51"/>
      <c r="R53" s="51"/>
    </row>
    <row r="54" spans="1:18" ht="37.799999999999997" customHeight="1" x14ac:dyDescent="0.3">
      <c r="A54" s="1"/>
      <c r="B54" s="1"/>
      <c r="C54" s="1"/>
      <c r="D54" s="87" t="s">
        <v>73</v>
      </c>
      <c r="E54" s="91" t="s">
        <v>145</v>
      </c>
      <c r="F54" s="79">
        <v>100</v>
      </c>
      <c r="G54" s="79">
        <v>100</v>
      </c>
      <c r="H54" s="82">
        <v>134820000</v>
      </c>
      <c r="I54" s="134"/>
      <c r="J54" s="80"/>
      <c r="K54" s="134"/>
      <c r="L54" s="81"/>
      <c r="M54" s="134"/>
      <c r="N54" s="81"/>
      <c r="O54" s="134"/>
      <c r="P54" s="81"/>
      <c r="Q54" s="50"/>
      <c r="R54" s="50"/>
    </row>
    <row r="55" spans="1:18" ht="46.2" customHeight="1" x14ac:dyDescent="0.3">
      <c r="A55" s="1"/>
      <c r="B55" s="1"/>
      <c r="C55" s="1"/>
      <c r="D55" s="87" t="s">
        <v>74</v>
      </c>
      <c r="E55" s="88" t="s">
        <v>146</v>
      </c>
      <c r="F55" s="77">
        <v>100</v>
      </c>
      <c r="G55" s="77">
        <v>100</v>
      </c>
      <c r="H55" s="82">
        <v>56257700</v>
      </c>
      <c r="I55" s="134"/>
      <c r="J55" s="80"/>
      <c r="K55" s="134"/>
      <c r="L55" s="81"/>
      <c r="M55" s="134"/>
      <c r="N55" s="81"/>
      <c r="O55" s="134"/>
      <c r="P55" s="81"/>
      <c r="Q55" s="50"/>
      <c r="R55" s="50"/>
    </row>
    <row r="56" spans="1:18" ht="39.6" customHeight="1" x14ac:dyDescent="0.3">
      <c r="A56" s="1"/>
      <c r="B56" s="1"/>
      <c r="C56" s="1"/>
      <c r="D56" s="87" t="s">
        <v>75</v>
      </c>
      <c r="E56" s="88" t="s">
        <v>136</v>
      </c>
      <c r="F56" s="77">
        <v>100</v>
      </c>
      <c r="G56" s="77">
        <v>100</v>
      </c>
      <c r="H56" s="82">
        <v>33978300</v>
      </c>
      <c r="I56" s="134"/>
      <c r="J56" s="80"/>
      <c r="K56" s="134"/>
      <c r="L56" s="86"/>
      <c r="M56" s="134"/>
      <c r="N56" s="86"/>
      <c r="O56" s="134"/>
      <c r="P56" s="86"/>
      <c r="Q56" s="50"/>
      <c r="R56" s="50"/>
    </row>
    <row r="57" spans="1:18" ht="15.6" x14ac:dyDescent="0.3">
      <c r="A57" s="1"/>
      <c r="B57" s="1"/>
      <c r="C57" s="1"/>
      <c r="D57" s="4"/>
      <c r="E57" s="1"/>
      <c r="F57" s="1"/>
      <c r="G57" s="23"/>
      <c r="H57" s="24"/>
      <c r="I57" s="128"/>
      <c r="J57" s="24"/>
      <c r="K57" s="148"/>
      <c r="L57" s="1"/>
      <c r="M57" s="148"/>
      <c r="N57" s="1"/>
      <c r="O57" s="148"/>
      <c r="P57" s="1"/>
      <c r="Q57" s="1"/>
      <c r="R57" s="1"/>
    </row>
    <row r="58" spans="1:18" ht="43.8" customHeight="1" x14ac:dyDescent="0.3">
      <c r="A58" s="16"/>
      <c r="B58" s="16"/>
      <c r="C58" s="16"/>
      <c r="D58" s="118" t="s">
        <v>9</v>
      </c>
      <c r="E58" s="16"/>
      <c r="F58" s="16"/>
      <c r="G58" s="25"/>
      <c r="H58" s="26">
        <f>+H59+H67+H70+H76+H98+H101+H113+H117</f>
        <v>4284757550</v>
      </c>
      <c r="I58" s="137"/>
      <c r="J58" s="26">
        <f>+J59+J67+J70+J76+J86+J93+J98+J101+J113+J117</f>
        <v>6270645950</v>
      </c>
      <c r="K58" s="150"/>
      <c r="L58" s="26">
        <f>+L59+L67+L70+L76+L86+L93+L98+L101+L113+L117</f>
        <v>15260190000</v>
      </c>
      <c r="M58" s="150"/>
      <c r="N58" s="26">
        <f>+N59+N67+N70+N76+N86+N93+N98+N101+N113+N117</f>
        <v>17243630000</v>
      </c>
      <c r="O58" s="150"/>
      <c r="P58" s="26">
        <f>+P59+P67+P70+P76+P86+P93+P98+P101+P113+P117</f>
        <v>17905930000</v>
      </c>
      <c r="Q58" s="16"/>
      <c r="R58" s="16"/>
    </row>
    <row r="59" spans="1:18" ht="88.2" customHeight="1" x14ac:dyDescent="0.3">
      <c r="A59" s="172" t="s">
        <v>175</v>
      </c>
      <c r="B59" s="173" t="s">
        <v>174</v>
      </c>
      <c r="C59" s="174"/>
      <c r="D59" s="15" t="s">
        <v>10</v>
      </c>
      <c r="E59" s="110" t="s">
        <v>240</v>
      </c>
      <c r="F59" s="18"/>
      <c r="G59" s="20"/>
      <c r="H59" s="21">
        <f>SUM(H60:H65)</f>
        <v>0</v>
      </c>
      <c r="I59" s="136"/>
      <c r="J59" s="21">
        <f>SUM(J60:J65)</f>
        <v>0</v>
      </c>
      <c r="K59" s="149"/>
      <c r="L59" s="101">
        <f>SUM(L60:L65)</f>
        <v>525000000</v>
      </c>
      <c r="M59" s="159"/>
      <c r="N59" s="101">
        <f>SUM(N60:N65)</f>
        <v>657500000</v>
      </c>
      <c r="O59" s="159"/>
      <c r="P59" s="101">
        <f>SUM(P60:P65)</f>
        <v>657500000</v>
      </c>
      <c r="Q59" s="19"/>
      <c r="R59" s="19"/>
    </row>
    <row r="60" spans="1:18" ht="53.4" customHeight="1" x14ac:dyDescent="0.3">
      <c r="A60" s="1"/>
      <c r="B60" s="1"/>
      <c r="C60" s="1"/>
      <c r="D60" s="4" t="s">
        <v>97</v>
      </c>
      <c r="E60" s="115" t="s">
        <v>178</v>
      </c>
      <c r="F60" s="1"/>
      <c r="G60" s="51"/>
      <c r="H60" s="52">
        <v>0</v>
      </c>
      <c r="I60" s="138"/>
      <c r="J60" s="52">
        <v>0</v>
      </c>
      <c r="K60" s="148"/>
      <c r="L60" s="24">
        <v>75000000</v>
      </c>
      <c r="M60" s="160"/>
      <c r="N60" s="24">
        <f>110%*75000000</f>
        <v>82500000</v>
      </c>
      <c r="O60" s="160"/>
      <c r="P60" s="24">
        <f>110%*75000000</f>
        <v>82500000</v>
      </c>
      <c r="Q60" s="1"/>
      <c r="R60" s="1"/>
    </row>
    <row r="61" spans="1:18" ht="44.4" customHeight="1" x14ac:dyDescent="0.3">
      <c r="A61" s="1"/>
      <c r="B61" s="1"/>
      <c r="C61" s="1"/>
      <c r="D61" s="4" t="s">
        <v>112</v>
      </c>
      <c r="E61" s="115" t="s">
        <v>179</v>
      </c>
      <c r="F61" s="1"/>
      <c r="G61" s="23"/>
      <c r="H61" s="24">
        <v>0</v>
      </c>
      <c r="I61" s="128"/>
      <c r="J61" s="24">
        <v>0</v>
      </c>
      <c r="K61" s="151"/>
      <c r="L61" s="102">
        <v>200000000</v>
      </c>
      <c r="M61" s="160"/>
      <c r="N61" s="102">
        <v>300000000</v>
      </c>
      <c r="O61" s="160"/>
      <c r="P61" s="102">
        <v>300000000</v>
      </c>
      <c r="Q61" s="1"/>
      <c r="R61" s="1"/>
    </row>
    <row r="62" spans="1:18" ht="46.2" customHeight="1" x14ac:dyDescent="0.3">
      <c r="A62" s="1"/>
      <c r="B62" s="1"/>
      <c r="C62" s="1"/>
      <c r="D62" s="4" t="s">
        <v>113</v>
      </c>
      <c r="E62" s="115" t="s">
        <v>180</v>
      </c>
      <c r="F62" s="1"/>
      <c r="G62" s="23"/>
      <c r="H62" s="24">
        <v>0</v>
      </c>
      <c r="I62" s="128"/>
      <c r="J62" s="24">
        <v>0</v>
      </c>
      <c r="K62" s="152"/>
      <c r="L62" s="24">
        <v>50000000</v>
      </c>
      <c r="M62" s="160"/>
      <c r="N62" s="24">
        <f>110%*50000000</f>
        <v>55000000.000000007</v>
      </c>
      <c r="O62" s="160"/>
      <c r="P62" s="24">
        <f>110%*50000000</f>
        <v>55000000.000000007</v>
      </c>
      <c r="Q62" s="1"/>
      <c r="R62" s="1"/>
    </row>
    <row r="63" spans="1:18" ht="36.6" customHeight="1" x14ac:dyDescent="0.3">
      <c r="A63" s="1"/>
      <c r="B63" s="1"/>
      <c r="C63" s="1"/>
      <c r="D63" s="4" t="s">
        <v>114</v>
      </c>
      <c r="E63" s="115" t="s">
        <v>181</v>
      </c>
      <c r="F63" s="1"/>
      <c r="G63" s="23"/>
      <c r="H63" s="24">
        <v>0</v>
      </c>
      <c r="I63" s="128"/>
      <c r="J63" s="24">
        <v>0</v>
      </c>
      <c r="K63" s="152"/>
      <c r="L63" s="24">
        <v>100000000</v>
      </c>
      <c r="M63" s="160"/>
      <c r="N63" s="24">
        <f>110%*100000000</f>
        <v>110000000.00000001</v>
      </c>
      <c r="O63" s="160"/>
      <c r="P63" s="24">
        <f>110%*100000000</f>
        <v>110000000.00000001</v>
      </c>
      <c r="Q63" s="1"/>
      <c r="R63" s="1"/>
    </row>
    <row r="64" spans="1:18" ht="37.799999999999997" customHeight="1" x14ac:dyDescent="0.3">
      <c r="A64" s="1"/>
      <c r="B64" s="1"/>
      <c r="C64" s="1"/>
      <c r="D64" s="4" t="s">
        <v>115</v>
      </c>
      <c r="E64" s="115" t="s">
        <v>182</v>
      </c>
      <c r="F64" s="1"/>
      <c r="G64" s="23"/>
      <c r="H64" s="24">
        <v>0</v>
      </c>
      <c r="I64" s="128"/>
      <c r="J64" s="24">
        <v>0</v>
      </c>
      <c r="K64" s="151"/>
      <c r="L64" s="102">
        <v>50000000</v>
      </c>
      <c r="M64" s="160"/>
      <c r="N64" s="102">
        <f>110%*50000000</f>
        <v>55000000.000000007</v>
      </c>
      <c r="O64" s="160"/>
      <c r="P64" s="102">
        <f>110%*50000000</f>
        <v>55000000.000000007</v>
      </c>
      <c r="Q64" s="1"/>
      <c r="R64" s="1"/>
    </row>
    <row r="65" spans="1:18" ht="39.6" customHeight="1" x14ac:dyDescent="0.3">
      <c r="A65" s="1"/>
      <c r="B65" s="1"/>
      <c r="C65" s="1"/>
      <c r="D65" s="4" t="s">
        <v>11</v>
      </c>
      <c r="E65" s="115" t="s">
        <v>183</v>
      </c>
      <c r="F65" s="1"/>
      <c r="G65" s="23"/>
      <c r="H65" s="24">
        <v>0</v>
      </c>
      <c r="I65" s="128"/>
      <c r="J65" s="24">
        <v>0</v>
      </c>
      <c r="K65" s="151"/>
      <c r="L65" s="102">
        <v>50000000</v>
      </c>
      <c r="M65" s="160"/>
      <c r="N65" s="102">
        <f>110%*50000000</f>
        <v>55000000.000000007</v>
      </c>
      <c r="O65" s="160"/>
      <c r="P65" s="102">
        <f>110%*50000000</f>
        <v>55000000.000000007</v>
      </c>
      <c r="Q65" s="1"/>
      <c r="R65" s="1"/>
    </row>
    <row r="66" spans="1:18" ht="15.6" x14ac:dyDescent="0.3">
      <c r="A66" s="1"/>
      <c r="B66" s="1"/>
      <c r="C66" s="1"/>
      <c r="D66" s="4"/>
      <c r="E66" s="1"/>
      <c r="F66" s="1"/>
      <c r="G66" s="23"/>
      <c r="H66" s="24"/>
      <c r="I66" s="128"/>
      <c r="J66" s="24"/>
      <c r="K66" s="148"/>
      <c r="L66" s="1"/>
      <c r="M66" s="148"/>
      <c r="N66" s="1"/>
      <c r="O66" s="148"/>
      <c r="P66" s="1"/>
      <c r="Q66" s="1"/>
      <c r="R66" s="1"/>
    </row>
    <row r="67" spans="1:18" ht="69" customHeight="1" x14ac:dyDescent="0.3">
      <c r="A67" s="19"/>
      <c r="B67" s="19"/>
      <c r="C67" s="19"/>
      <c r="D67" s="15" t="s">
        <v>83</v>
      </c>
      <c r="E67" s="110" t="s">
        <v>241</v>
      </c>
      <c r="F67" s="18"/>
      <c r="G67" s="20"/>
      <c r="H67" s="21">
        <f>SUM(H68)</f>
        <v>195000000</v>
      </c>
      <c r="I67" s="136"/>
      <c r="J67" s="21">
        <f>SUM(J68)</f>
        <v>345000000</v>
      </c>
      <c r="K67" s="149"/>
      <c r="L67" s="126">
        <f>L68</f>
        <v>350000000</v>
      </c>
      <c r="M67" s="161"/>
      <c r="N67" s="126">
        <f>N68</f>
        <v>365000000</v>
      </c>
      <c r="O67" s="161"/>
      <c r="P67" s="126">
        <f>P68</f>
        <v>375000000</v>
      </c>
      <c r="Q67" s="19"/>
      <c r="R67" s="19"/>
    </row>
    <row r="68" spans="1:18" ht="36.6" customHeight="1" x14ac:dyDescent="0.3">
      <c r="A68" s="1"/>
      <c r="B68" s="1"/>
      <c r="C68" s="1"/>
      <c r="D68" s="4" t="s">
        <v>63</v>
      </c>
      <c r="E68" s="115" t="s">
        <v>184</v>
      </c>
      <c r="F68" s="1"/>
      <c r="G68" s="23"/>
      <c r="H68" s="24">
        <v>195000000</v>
      </c>
      <c r="I68" s="128"/>
      <c r="J68" s="24">
        <v>345000000</v>
      </c>
      <c r="K68" s="148"/>
      <c r="L68" s="100">
        <v>350000000</v>
      </c>
      <c r="M68" s="151"/>
      <c r="N68" s="100">
        <v>365000000</v>
      </c>
      <c r="O68" s="151"/>
      <c r="P68" s="100">
        <v>375000000</v>
      </c>
      <c r="Q68" s="1"/>
      <c r="R68" s="1"/>
    </row>
    <row r="69" spans="1:18" ht="15.6" x14ac:dyDescent="0.3">
      <c r="A69" s="1"/>
      <c r="B69" s="1"/>
      <c r="C69" s="1"/>
      <c r="D69" s="4"/>
      <c r="E69" s="1"/>
      <c r="F69" s="1"/>
      <c r="G69" s="23"/>
      <c r="H69" s="24"/>
      <c r="I69" s="128"/>
      <c r="J69" s="24"/>
      <c r="K69" s="148"/>
      <c r="L69" s="1"/>
      <c r="M69" s="148"/>
      <c r="N69" s="1"/>
      <c r="O69" s="148"/>
      <c r="P69" s="1"/>
      <c r="Q69" s="1"/>
      <c r="R69" s="1"/>
    </row>
    <row r="70" spans="1:18" ht="40.799999999999997" customHeight="1" x14ac:dyDescent="0.3">
      <c r="A70" s="19"/>
      <c r="B70" s="19"/>
      <c r="C70" s="19"/>
      <c r="D70" s="15" t="s">
        <v>108</v>
      </c>
      <c r="E70" s="18"/>
      <c r="F70" s="18"/>
      <c r="G70" s="20"/>
      <c r="H70" s="21">
        <f>SUM(H71:H73)</f>
        <v>755372550</v>
      </c>
      <c r="I70" s="136"/>
      <c r="J70" s="21">
        <f>SUM(J71:J74)</f>
        <v>75000000</v>
      </c>
      <c r="K70" s="149"/>
      <c r="L70" s="19"/>
      <c r="M70" s="149"/>
      <c r="N70" s="19"/>
      <c r="O70" s="149"/>
      <c r="P70" s="19"/>
      <c r="Q70" s="19"/>
      <c r="R70" s="19"/>
    </row>
    <row r="71" spans="1:18" ht="51.6" customHeight="1" x14ac:dyDescent="0.3">
      <c r="A71" s="1"/>
      <c r="B71" s="1"/>
      <c r="C71" s="1"/>
      <c r="D71" s="4" t="s">
        <v>150</v>
      </c>
      <c r="E71" s="115" t="s">
        <v>203</v>
      </c>
      <c r="F71" s="1"/>
      <c r="G71" s="23"/>
      <c r="H71" s="24">
        <v>212676000</v>
      </c>
      <c r="I71" s="139"/>
      <c r="J71" s="50"/>
      <c r="K71" s="139"/>
      <c r="L71" s="50"/>
      <c r="M71" s="139"/>
      <c r="N71" s="50"/>
      <c r="O71" s="139"/>
      <c r="P71" s="50"/>
      <c r="Q71" s="1"/>
      <c r="R71" s="1"/>
    </row>
    <row r="72" spans="1:18" ht="48.6" customHeight="1" x14ac:dyDescent="0.3">
      <c r="A72" s="1"/>
      <c r="B72" s="1"/>
      <c r="C72" s="1"/>
      <c r="D72" s="6" t="s">
        <v>153</v>
      </c>
      <c r="E72" s="115" t="s">
        <v>205</v>
      </c>
      <c r="F72" s="1"/>
      <c r="G72" s="23"/>
      <c r="H72" s="24">
        <v>464182000</v>
      </c>
      <c r="I72" s="139"/>
      <c r="J72" s="50"/>
      <c r="K72" s="139"/>
      <c r="L72" s="50"/>
      <c r="M72" s="139"/>
      <c r="N72" s="50"/>
      <c r="O72" s="139"/>
      <c r="P72" s="50"/>
      <c r="Q72" s="1"/>
      <c r="R72" s="1"/>
    </row>
    <row r="73" spans="1:18" ht="42.6" customHeight="1" x14ac:dyDescent="0.3">
      <c r="A73" s="1"/>
      <c r="B73" s="1"/>
      <c r="C73" s="1"/>
      <c r="D73" s="4" t="s">
        <v>64</v>
      </c>
      <c r="E73" s="1" t="s">
        <v>201</v>
      </c>
      <c r="F73" s="1"/>
      <c r="G73" s="23"/>
      <c r="H73" s="24">
        <v>78514550</v>
      </c>
      <c r="I73" s="128"/>
      <c r="J73" s="24">
        <v>0</v>
      </c>
      <c r="K73" s="139"/>
      <c r="L73" s="50"/>
      <c r="M73" s="139"/>
      <c r="N73" s="50"/>
      <c r="O73" s="139"/>
      <c r="P73" s="50"/>
      <c r="Q73" s="1"/>
      <c r="R73" s="1"/>
    </row>
    <row r="74" spans="1:18" ht="42.6" customHeight="1" x14ac:dyDescent="0.3">
      <c r="A74" s="1"/>
      <c r="B74" s="1"/>
      <c r="C74" s="1"/>
      <c r="D74" s="6" t="s">
        <v>154</v>
      </c>
      <c r="E74" s="1" t="s">
        <v>202</v>
      </c>
      <c r="F74" s="1"/>
      <c r="G74" s="50"/>
      <c r="H74" s="50"/>
      <c r="I74" s="128"/>
      <c r="J74" s="24">
        <v>75000000</v>
      </c>
      <c r="K74" s="153"/>
      <c r="L74" s="39"/>
      <c r="M74" s="153"/>
      <c r="N74" s="39"/>
      <c r="O74" s="153"/>
      <c r="P74" s="39"/>
      <c r="Q74" s="1"/>
      <c r="R74" s="1"/>
    </row>
    <row r="75" spans="1:18" ht="27" customHeight="1" x14ac:dyDescent="0.3">
      <c r="A75" s="1"/>
      <c r="B75" s="1"/>
      <c r="C75" s="1"/>
      <c r="D75" s="4"/>
      <c r="E75" s="1"/>
      <c r="F75" s="1"/>
      <c r="G75" s="23"/>
      <c r="H75" s="24"/>
      <c r="I75" s="128"/>
      <c r="J75" s="24"/>
      <c r="K75" s="148"/>
      <c r="L75" s="1"/>
      <c r="M75" s="148"/>
      <c r="N75" s="1"/>
      <c r="O75" s="148"/>
      <c r="P75" s="1"/>
      <c r="Q75" s="1"/>
      <c r="R75" s="1"/>
    </row>
    <row r="76" spans="1:18" ht="37.200000000000003" customHeight="1" x14ac:dyDescent="0.3">
      <c r="A76" s="123"/>
      <c r="B76" s="123"/>
      <c r="C76" s="19"/>
      <c r="D76" s="15" t="s">
        <v>85</v>
      </c>
      <c r="E76" s="18"/>
      <c r="F76" s="18"/>
      <c r="G76" s="20"/>
      <c r="H76" s="21">
        <f>SUM(H77:H84)</f>
        <v>656550200</v>
      </c>
      <c r="I76" s="136"/>
      <c r="J76" s="21">
        <f>SUM(J77:J84)</f>
        <v>1530900000</v>
      </c>
      <c r="K76" s="149"/>
      <c r="L76" s="21">
        <f>SUM(L77:L84)</f>
        <v>2058990000</v>
      </c>
      <c r="M76" s="149"/>
      <c r="N76" s="21">
        <f>SUM(N77:N84)</f>
        <v>2249580000</v>
      </c>
      <c r="O76" s="149"/>
      <c r="P76" s="21">
        <f>SUM(P77:P84)</f>
        <v>2249580000</v>
      </c>
      <c r="Q76" s="19"/>
      <c r="R76" s="19"/>
    </row>
    <row r="77" spans="1:18" ht="42.6" customHeight="1" x14ac:dyDescent="0.3">
      <c r="A77" s="1"/>
      <c r="B77" s="1"/>
      <c r="C77" s="1"/>
      <c r="D77" s="4" t="s">
        <v>60</v>
      </c>
      <c r="E77" s="1" t="s">
        <v>185</v>
      </c>
      <c r="F77" s="1"/>
      <c r="G77" s="23"/>
      <c r="H77" s="24">
        <v>257000000</v>
      </c>
      <c r="I77" s="128"/>
      <c r="J77" s="24">
        <v>1007000000</v>
      </c>
      <c r="K77" s="148"/>
      <c r="L77" s="24">
        <f>110%*1007000000</f>
        <v>1107700000</v>
      </c>
      <c r="M77" s="148"/>
      <c r="N77" s="24">
        <f>120%*1007000000</f>
        <v>1208400000</v>
      </c>
      <c r="O77" s="148"/>
      <c r="P77" s="24">
        <f>120%*1007000000</f>
        <v>1208400000</v>
      </c>
      <c r="Q77" s="1"/>
      <c r="R77" s="1"/>
    </row>
    <row r="78" spans="1:18" ht="46.8" customHeight="1" x14ac:dyDescent="0.3">
      <c r="A78" s="1"/>
      <c r="B78" s="1"/>
      <c r="C78" s="1"/>
      <c r="D78" s="4" t="s">
        <v>61</v>
      </c>
      <c r="E78" s="115" t="s">
        <v>186</v>
      </c>
      <c r="F78" s="1"/>
      <c r="G78" s="23"/>
      <c r="H78" s="24">
        <v>399550200</v>
      </c>
      <c r="I78" s="128"/>
      <c r="J78" s="24">
        <v>400000000</v>
      </c>
      <c r="K78" s="148"/>
      <c r="L78" s="24">
        <f>110%*400000000</f>
        <v>440000000.00000006</v>
      </c>
      <c r="M78" s="148"/>
      <c r="N78" s="24">
        <f>120%*400000000</f>
        <v>480000000</v>
      </c>
      <c r="O78" s="148"/>
      <c r="P78" s="24">
        <f>120%*400000000</f>
        <v>480000000</v>
      </c>
      <c r="Q78" s="1"/>
      <c r="R78" s="1"/>
    </row>
    <row r="79" spans="1:18" ht="46.8" customHeight="1" x14ac:dyDescent="0.3">
      <c r="A79" s="1"/>
      <c r="B79" s="1"/>
      <c r="C79" s="1"/>
      <c r="D79" s="4" t="s">
        <v>62</v>
      </c>
      <c r="E79" s="115" t="s">
        <v>187</v>
      </c>
      <c r="F79" s="1"/>
      <c r="G79" s="23"/>
      <c r="H79" s="24">
        <v>0</v>
      </c>
      <c r="I79" s="140"/>
      <c r="J79" s="24">
        <v>0</v>
      </c>
      <c r="K79" s="148"/>
      <c r="L79" s="99">
        <v>125000000</v>
      </c>
      <c r="M79" s="148"/>
      <c r="N79" s="99">
        <f>110%*125000000</f>
        <v>137500000</v>
      </c>
      <c r="O79" s="148"/>
      <c r="P79" s="99">
        <f>110%*125000000</f>
        <v>137500000</v>
      </c>
      <c r="Q79" s="1"/>
      <c r="R79" s="1"/>
    </row>
    <row r="80" spans="1:18" ht="55.8" customHeight="1" x14ac:dyDescent="0.3">
      <c r="A80" s="1"/>
      <c r="B80" s="1"/>
      <c r="C80" s="1"/>
      <c r="D80" s="4" t="s">
        <v>76</v>
      </c>
      <c r="E80" s="115" t="s">
        <v>188</v>
      </c>
      <c r="F80" s="1"/>
      <c r="G80" s="23"/>
      <c r="H80" s="24">
        <v>0</v>
      </c>
      <c r="I80" s="128"/>
      <c r="J80" s="24">
        <v>0</v>
      </c>
      <c r="K80" s="148"/>
      <c r="L80" s="99">
        <v>100000000</v>
      </c>
      <c r="M80" s="148"/>
      <c r="N80" s="99">
        <f>110%*100000000</f>
        <v>110000000.00000001</v>
      </c>
      <c r="O80" s="148"/>
      <c r="P80" s="99">
        <f>110%*100000000</f>
        <v>110000000.00000001</v>
      </c>
      <c r="Q80" s="1"/>
      <c r="R80" s="1"/>
    </row>
    <row r="81" spans="1:18" ht="66.599999999999994" customHeight="1" x14ac:dyDescent="0.3">
      <c r="A81" s="1"/>
      <c r="B81" s="1"/>
      <c r="C81" s="1"/>
      <c r="D81" s="4" t="s">
        <v>149</v>
      </c>
      <c r="E81" s="115" t="s">
        <v>204</v>
      </c>
      <c r="F81" s="1"/>
      <c r="G81" s="23"/>
      <c r="H81" s="24">
        <v>0</v>
      </c>
      <c r="I81" s="128"/>
      <c r="J81" s="24">
        <v>123900000</v>
      </c>
      <c r="K81" s="148"/>
      <c r="L81" s="24">
        <f>110%*123900000</f>
        <v>136290000</v>
      </c>
      <c r="M81" s="148"/>
      <c r="N81" s="24">
        <f>120%*123900000</f>
        <v>148680000</v>
      </c>
      <c r="O81" s="148"/>
      <c r="P81" s="24">
        <f>120%*123900000</f>
        <v>148680000</v>
      </c>
      <c r="Q81" s="1"/>
      <c r="R81" s="1"/>
    </row>
    <row r="82" spans="1:18" ht="48.6" customHeight="1" x14ac:dyDescent="0.3">
      <c r="A82" s="1"/>
      <c r="B82" s="1"/>
      <c r="C82" s="1"/>
      <c r="D82" s="4" t="s">
        <v>12</v>
      </c>
      <c r="E82" s="115" t="s">
        <v>189</v>
      </c>
      <c r="F82" s="1"/>
      <c r="G82" s="23"/>
      <c r="H82" s="24">
        <v>0</v>
      </c>
      <c r="I82" s="128"/>
      <c r="J82" s="24">
        <v>0</v>
      </c>
      <c r="K82" s="148"/>
      <c r="L82" s="100">
        <v>50000000</v>
      </c>
      <c r="M82" s="148"/>
      <c r="N82" s="100">
        <f>110%*50000000</f>
        <v>55000000.000000007</v>
      </c>
      <c r="O82" s="148"/>
      <c r="P82" s="100">
        <f>110%*50000000</f>
        <v>55000000.000000007</v>
      </c>
      <c r="Q82" s="1"/>
      <c r="R82" s="1"/>
    </row>
    <row r="83" spans="1:18" ht="49.2" customHeight="1" x14ac:dyDescent="0.3">
      <c r="A83" s="1"/>
      <c r="B83" s="1"/>
      <c r="C83" s="1"/>
      <c r="D83" s="4" t="s">
        <v>13</v>
      </c>
      <c r="E83" s="103" t="s">
        <v>190</v>
      </c>
      <c r="F83" s="1"/>
      <c r="G83" s="23"/>
      <c r="H83" s="24">
        <v>0</v>
      </c>
      <c r="I83" s="128"/>
      <c r="J83" s="24">
        <v>0</v>
      </c>
      <c r="K83" s="148"/>
      <c r="L83" s="99">
        <v>50000000</v>
      </c>
      <c r="M83" s="148"/>
      <c r="N83" s="99">
        <f>110%*50000000</f>
        <v>55000000.000000007</v>
      </c>
      <c r="O83" s="148"/>
      <c r="P83" s="99">
        <f>110%*50000000</f>
        <v>55000000.000000007</v>
      </c>
      <c r="Q83" s="1"/>
      <c r="R83" s="1"/>
    </row>
    <row r="84" spans="1:18" ht="45.6" customHeight="1" x14ac:dyDescent="0.3">
      <c r="A84" s="1"/>
      <c r="B84" s="1"/>
      <c r="C84" s="1"/>
      <c r="D84" s="4" t="s">
        <v>14</v>
      </c>
      <c r="E84" s="115" t="s">
        <v>191</v>
      </c>
      <c r="F84" s="1"/>
      <c r="G84" s="23"/>
      <c r="H84" s="24">
        <v>0</v>
      </c>
      <c r="I84" s="128"/>
      <c r="J84" s="24">
        <v>0</v>
      </c>
      <c r="K84" s="148"/>
      <c r="L84" s="99">
        <v>50000000</v>
      </c>
      <c r="M84" s="148"/>
      <c r="N84" s="99">
        <f>110%*50000000</f>
        <v>55000000.000000007</v>
      </c>
      <c r="O84" s="148"/>
      <c r="P84" s="99">
        <f>110%*50000000</f>
        <v>55000000.000000007</v>
      </c>
      <c r="Q84" s="1"/>
      <c r="R84" s="1"/>
    </row>
    <row r="85" spans="1:18" ht="15.6" x14ac:dyDescent="0.3">
      <c r="A85" s="1"/>
      <c r="B85" s="1"/>
      <c r="C85" s="1"/>
      <c r="D85" s="4"/>
      <c r="E85" s="1"/>
      <c r="F85" s="1"/>
      <c r="G85" s="23"/>
      <c r="H85" s="24"/>
      <c r="I85" s="128"/>
      <c r="J85" s="24"/>
      <c r="K85" s="148"/>
      <c r="L85" s="99"/>
      <c r="M85" s="148"/>
      <c r="N85" s="99"/>
      <c r="O85" s="148"/>
      <c r="P85" s="99"/>
      <c r="Q85" s="1"/>
      <c r="R85" s="1"/>
    </row>
    <row r="86" spans="1:18" ht="107.4" customHeight="1" x14ac:dyDescent="0.35">
      <c r="A86" s="187" t="s">
        <v>172</v>
      </c>
      <c r="B86" s="187" t="s">
        <v>173</v>
      </c>
      <c r="C86" s="19"/>
      <c r="D86" s="176" t="s">
        <v>93</v>
      </c>
      <c r="E86" s="188" t="s">
        <v>239</v>
      </c>
      <c r="F86" s="177"/>
      <c r="G86" s="178"/>
      <c r="H86" s="179">
        <f>SUM(H87:H93)</f>
        <v>0</v>
      </c>
      <c r="I86" s="180"/>
      <c r="J86" s="179">
        <f>SUM(J87:J90)</f>
        <v>1500000000</v>
      </c>
      <c r="K86" s="181"/>
      <c r="L86" s="179">
        <f>SUM(L87:L90)</f>
        <v>2176700000</v>
      </c>
      <c r="M86" s="181"/>
      <c r="N86" s="179">
        <f>SUM(N87:N90)</f>
        <v>2385000000</v>
      </c>
      <c r="O86" s="181"/>
      <c r="P86" s="179">
        <f>SUM(P87:P90)</f>
        <v>2442000000</v>
      </c>
      <c r="Q86" s="181"/>
      <c r="R86" s="181"/>
    </row>
    <row r="87" spans="1:18" ht="41.4" customHeight="1" x14ac:dyDescent="0.3">
      <c r="A87" s="1"/>
      <c r="B87" s="1"/>
      <c r="C87" s="1"/>
      <c r="D87" s="30" t="s">
        <v>194</v>
      </c>
      <c r="E87" s="107" t="s">
        <v>193</v>
      </c>
      <c r="F87" s="24">
        <v>0</v>
      </c>
      <c r="G87" s="24">
        <v>0</v>
      </c>
      <c r="H87" s="24">
        <v>0</v>
      </c>
      <c r="I87" s="141">
        <v>0</v>
      </c>
      <c r="J87" s="24">
        <v>0</v>
      </c>
      <c r="K87" s="141">
        <v>0</v>
      </c>
      <c r="L87" s="24">
        <v>230000000</v>
      </c>
      <c r="M87" s="141">
        <v>0</v>
      </c>
      <c r="N87" s="24">
        <v>267000000</v>
      </c>
      <c r="O87" s="141">
        <v>0</v>
      </c>
      <c r="P87" s="24">
        <v>267000000</v>
      </c>
      <c r="Q87" s="1"/>
      <c r="R87" s="1"/>
    </row>
    <row r="88" spans="1:18" ht="33" customHeight="1" x14ac:dyDescent="0.3">
      <c r="A88" s="1"/>
      <c r="B88" s="1"/>
      <c r="C88" s="1"/>
      <c r="D88" s="30" t="s">
        <v>177</v>
      </c>
      <c r="E88" s="107" t="s">
        <v>192</v>
      </c>
      <c r="F88" s="24">
        <v>0</v>
      </c>
      <c r="G88" s="24">
        <v>0</v>
      </c>
      <c r="H88" s="24">
        <v>0</v>
      </c>
      <c r="I88" s="141">
        <v>0</v>
      </c>
      <c r="J88" s="24">
        <v>0</v>
      </c>
      <c r="K88" s="141">
        <v>0</v>
      </c>
      <c r="L88" s="24">
        <v>216700000</v>
      </c>
      <c r="M88" s="141">
        <v>0</v>
      </c>
      <c r="N88" s="24">
        <v>238000000</v>
      </c>
      <c r="O88" s="141">
        <v>0</v>
      </c>
      <c r="P88" s="24">
        <v>255000000</v>
      </c>
      <c r="Q88" s="1"/>
      <c r="R88" s="1"/>
    </row>
    <row r="89" spans="1:18" ht="34.200000000000003" customHeight="1" x14ac:dyDescent="0.3">
      <c r="A89" s="1"/>
      <c r="B89" s="1"/>
      <c r="C89" s="1"/>
      <c r="D89" s="30" t="s">
        <v>92</v>
      </c>
      <c r="E89" s="107" t="s">
        <v>195</v>
      </c>
      <c r="F89" s="24">
        <v>0</v>
      </c>
      <c r="G89" s="24">
        <v>0</v>
      </c>
      <c r="H89" s="24">
        <v>0</v>
      </c>
      <c r="I89" s="141">
        <v>0</v>
      </c>
      <c r="J89" s="24">
        <v>0</v>
      </c>
      <c r="K89" s="141">
        <v>0</v>
      </c>
      <c r="L89" s="24">
        <v>80000000</v>
      </c>
      <c r="M89" s="141">
        <v>0</v>
      </c>
      <c r="N89" s="24">
        <v>80000000</v>
      </c>
      <c r="O89" s="141">
        <v>0</v>
      </c>
      <c r="P89" s="24">
        <v>120000000</v>
      </c>
      <c r="Q89" s="1"/>
      <c r="R89" s="1"/>
    </row>
    <row r="90" spans="1:18" ht="30.6" customHeight="1" x14ac:dyDescent="0.3">
      <c r="A90" s="1"/>
      <c r="B90" s="1"/>
      <c r="C90" s="1"/>
      <c r="D90" s="30" t="s">
        <v>98</v>
      </c>
      <c r="E90" s="103" t="s">
        <v>155</v>
      </c>
      <c r="F90" s="23"/>
      <c r="G90" s="24">
        <v>0</v>
      </c>
      <c r="H90" s="24">
        <v>0</v>
      </c>
      <c r="I90" s="128"/>
      <c r="J90" s="24">
        <v>1500000000</v>
      </c>
      <c r="K90" s="128"/>
      <c r="L90" s="24">
        <f>+J90*110%</f>
        <v>1650000000.0000002</v>
      </c>
      <c r="M90" s="128"/>
      <c r="N90" s="24">
        <v>1800000000</v>
      </c>
      <c r="O90" s="128"/>
      <c r="P90" s="24">
        <v>1800000000</v>
      </c>
      <c r="Q90" s="1"/>
      <c r="R90" s="1"/>
    </row>
    <row r="91" spans="1:18" ht="15.6" x14ac:dyDescent="0.3">
      <c r="A91" s="1"/>
      <c r="B91" s="1"/>
      <c r="C91" s="1"/>
      <c r="D91" s="5"/>
      <c r="E91" s="24"/>
      <c r="F91" s="24"/>
      <c r="G91" s="24"/>
      <c r="H91" s="24"/>
      <c r="I91" s="141"/>
      <c r="J91" s="24"/>
      <c r="K91" s="141"/>
      <c r="L91" s="24"/>
      <c r="M91" s="141"/>
      <c r="N91" s="24"/>
      <c r="O91" s="141">
        <v>0</v>
      </c>
      <c r="P91" s="24">
        <v>0</v>
      </c>
      <c r="Q91" s="1"/>
      <c r="R91" s="1"/>
    </row>
    <row r="92" spans="1:18" ht="34.799999999999997" customHeight="1" x14ac:dyDescent="0.3">
      <c r="A92" s="1"/>
      <c r="B92" s="1"/>
      <c r="C92" s="1"/>
      <c r="D92" s="116" t="s">
        <v>15</v>
      </c>
      <c r="E92" s="24"/>
      <c r="F92" s="24"/>
      <c r="G92" s="24"/>
      <c r="H92" s="24"/>
      <c r="I92" s="141"/>
      <c r="J92" s="24"/>
      <c r="K92" s="141"/>
      <c r="L92" s="24"/>
      <c r="M92" s="141"/>
      <c r="N92" s="24"/>
      <c r="O92" s="141">
        <v>0</v>
      </c>
      <c r="P92" s="24">
        <v>0</v>
      </c>
      <c r="Q92" s="1"/>
      <c r="R92" s="1"/>
    </row>
    <row r="93" spans="1:18" ht="138.6" customHeight="1" x14ac:dyDescent="0.3">
      <c r="A93" s="15" t="s">
        <v>170</v>
      </c>
      <c r="B93" s="185" t="s">
        <v>171</v>
      </c>
      <c r="C93" s="19"/>
      <c r="D93" s="15" t="s">
        <v>16</v>
      </c>
      <c r="E93" s="110" t="s">
        <v>238</v>
      </c>
      <c r="F93" s="19"/>
      <c r="G93" s="22"/>
      <c r="H93" s="21">
        <f>SUM(H94:H96)</f>
        <v>0</v>
      </c>
      <c r="I93" s="136"/>
      <c r="J93" s="21">
        <f>SUM(J94:J96)</f>
        <v>142115250</v>
      </c>
      <c r="K93" s="149"/>
      <c r="L93" s="21">
        <f>SUM(L94:L96)</f>
        <v>765000000</v>
      </c>
      <c r="M93" s="149"/>
      <c r="N93" s="21">
        <f>SUM(N94:N96)</f>
        <v>987900000</v>
      </c>
      <c r="O93" s="149"/>
      <c r="P93" s="21">
        <f>SUM(P94:P96)</f>
        <v>1214500000</v>
      </c>
      <c r="Q93" s="19"/>
      <c r="R93" s="19"/>
    </row>
    <row r="94" spans="1:18" ht="68.400000000000006" customHeight="1" x14ac:dyDescent="0.3">
      <c r="A94" s="1"/>
      <c r="B94" s="1"/>
      <c r="C94" s="1"/>
      <c r="D94" s="63" t="s">
        <v>94</v>
      </c>
      <c r="E94" s="115" t="s">
        <v>196</v>
      </c>
      <c r="F94" s="24">
        <v>0</v>
      </c>
      <c r="G94" s="23"/>
      <c r="H94" s="24">
        <v>0</v>
      </c>
      <c r="I94" s="128"/>
      <c r="J94" s="24">
        <v>67115250</v>
      </c>
      <c r="K94" s="148"/>
      <c r="L94" s="43">
        <v>200000000</v>
      </c>
      <c r="M94" s="162"/>
      <c r="N94" s="43">
        <v>300000000</v>
      </c>
      <c r="O94" s="148"/>
      <c r="P94" s="114">
        <v>400000000</v>
      </c>
      <c r="Q94" s="1"/>
      <c r="R94" s="1"/>
    </row>
    <row r="95" spans="1:18" ht="57" customHeight="1" x14ac:dyDescent="0.3">
      <c r="A95" s="115"/>
      <c r="B95" s="1"/>
      <c r="C95" s="1"/>
      <c r="D95" s="6" t="s">
        <v>91</v>
      </c>
      <c r="E95" s="115" t="s">
        <v>197</v>
      </c>
      <c r="F95" s="1"/>
      <c r="G95" s="92">
        <v>0</v>
      </c>
      <c r="H95" s="92">
        <v>0</v>
      </c>
      <c r="I95" s="128"/>
      <c r="J95" s="24">
        <v>75000000</v>
      </c>
      <c r="K95" s="148"/>
      <c r="L95" s="43">
        <v>400000000</v>
      </c>
      <c r="M95" s="162"/>
      <c r="N95" s="43">
        <v>500000000</v>
      </c>
      <c r="O95" s="148"/>
      <c r="P95" s="114">
        <v>600000000</v>
      </c>
      <c r="Q95" s="1"/>
      <c r="R95" s="1"/>
    </row>
    <row r="96" spans="1:18" ht="48" customHeight="1" x14ac:dyDescent="0.3">
      <c r="A96" s="115"/>
      <c r="B96" s="1"/>
      <c r="C96" s="1"/>
      <c r="D96" s="6" t="s">
        <v>167</v>
      </c>
      <c r="E96" s="115" t="s">
        <v>198</v>
      </c>
      <c r="F96" s="24">
        <v>0</v>
      </c>
      <c r="G96" s="23"/>
      <c r="H96" s="24">
        <v>0</v>
      </c>
      <c r="I96" s="128"/>
      <c r="J96" s="24">
        <v>0</v>
      </c>
      <c r="K96" s="148"/>
      <c r="L96" s="43">
        <v>165000000</v>
      </c>
      <c r="M96" s="162"/>
      <c r="N96" s="43">
        <v>187900000</v>
      </c>
      <c r="O96" s="148"/>
      <c r="P96" s="114">
        <v>214500000</v>
      </c>
      <c r="Q96" s="1"/>
      <c r="R96" s="1"/>
    </row>
    <row r="97" spans="1:18" ht="28.8" customHeight="1" x14ac:dyDescent="0.3">
      <c r="A97" s="115"/>
      <c r="B97" s="1"/>
      <c r="C97" s="1"/>
      <c r="D97" s="6"/>
      <c r="E97" s="1"/>
      <c r="F97" s="1"/>
      <c r="G97" s="23"/>
      <c r="H97" s="24"/>
      <c r="I97" s="128"/>
      <c r="J97" s="24"/>
      <c r="K97" s="148"/>
      <c r="L97" s="1"/>
      <c r="M97" s="148"/>
      <c r="N97" s="1"/>
      <c r="O97" s="148"/>
      <c r="P97" s="1"/>
      <c r="Q97" s="1"/>
      <c r="R97" s="1"/>
    </row>
    <row r="98" spans="1:18" ht="42.6" customHeight="1" x14ac:dyDescent="0.3">
      <c r="A98" s="19"/>
      <c r="B98" s="19"/>
      <c r="C98" s="19"/>
      <c r="D98" s="15" t="s">
        <v>84</v>
      </c>
      <c r="E98" s="18"/>
      <c r="F98" s="18"/>
      <c r="G98" s="20"/>
      <c r="H98" s="21">
        <f>SUM(H99:H99)</f>
        <v>310200000</v>
      </c>
      <c r="I98" s="142"/>
      <c r="J98" s="21">
        <f>SUM(J99)</f>
        <v>0</v>
      </c>
      <c r="K98" s="154"/>
      <c r="L98" s="18"/>
      <c r="M98" s="154"/>
      <c r="N98" s="18"/>
      <c r="O98" s="154"/>
      <c r="P98" s="18"/>
      <c r="Q98" s="18"/>
      <c r="R98" s="18"/>
    </row>
    <row r="99" spans="1:18" ht="37.200000000000003" customHeight="1" x14ac:dyDescent="0.3">
      <c r="A99" s="1"/>
      <c r="B99" s="1"/>
      <c r="C99" s="1"/>
      <c r="D99" s="6" t="s">
        <v>67</v>
      </c>
      <c r="E99" s="115" t="s">
        <v>206</v>
      </c>
      <c r="F99" s="1"/>
      <c r="G99" s="23"/>
      <c r="H99" s="24">
        <v>310200000</v>
      </c>
      <c r="I99" s="128"/>
      <c r="J99" s="24">
        <v>0</v>
      </c>
      <c r="K99" s="148"/>
      <c r="L99" s="1"/>
      <c r="M99" s="148"/>
      <c r="N99" s="1"/>
      <c r="O99" s="148"/>
      <c r="P99" s="1"/>
      <c r="Q99" s="1"/>
      <c r="R99" s="1"/>
    </row>
    <row r="100" spans="1:18" s="40" customFormat="1" ht="15.6" x14ac:dyDescent="0.3">
      <c r="A100" s="39"/>
      <c r="B100" s="39"/>
      <c r="C100" s="39"/>
      <c r="D100" s="6"/>
      <c r="E100" s="39"/>
      <c r="F100" s="39"/>
      <c r="G100" s="33"/>
      <c r="H100" s="34"/>
      <c r="I100" s="143"/>
      <c r="J100" s="34"/>
      <c r="K100" s="153"/>
      <c r="L100" s="39"/>
      <c r="M100" s="153"/>
      <c r="N100" s="39"/>
      <c r="O100" s="153"/>
      <c r="P100" s="39"/>
      <c r="Q100" s="39"/>
      <c r="R100" s="39"/>
    </row>
    <row r="101" spans="1:18" ht="43.2" customHeight="1" x14ac:dyDescent="0.3">
      <c r="A101" s="19"/>
      <c r="B101" s="19"/>
      <c r="C101" s="19"/>
      <c r="D101" s="15" t="s">
        <v>86</v>
      </c>
      <c r="E101" s="73" t="s">
        <v>226</v>
      </c>
      <c r="F101" s="18"/>
      <c r="G101" s="20"/>
      <c r="H101" s="21">
        <f>SUM(H102:H112)</f>
        <v>2367634800</v>
      </c>
      <c r="I101" s="142"/>
      <c r="J101" s="21">
        <f>SUM(J102:J108)</f>
        <v>2538800000</v>
      </c>
      <c r="K101" s="154"/>
      <c r="L101" s="21">
        <f>SUM(L102:L112)</f>
        <v>8500000000</v>
      </c>
      <c r="M101" s="154"/>
      <c r="N101" s="21">
        <f>SUM(N102:N112)</f>
        <v>9470000000</v>
      </c>
      <c r="O101" s="154"/>
      <c r="P101" s="21">
        <f>SUM(P102:P112)</f>
        <v>9640000000</v>
      </c>
      <c r="Q101" s="18"/>
      <c r="R101" s="18"/>
    </row>
    <row r="102" spans="1:18" ht="48" customHeight="1" x14ac:dyDescent="0.3">
      <c r="A102" s="1"/>
      <c r="B102" s="182"/>
      <c r="C102" s="182"/>
      <c r="D102" s="4" t="s">
        <v>65</v>
      </c>
      <c r="E102" s="183" t="s">
        <v>157</v>
      </c>
      <c r="F102" s="1"/>
      <c r="G102" s="23"/>
      <c r="H102" s="24">
        <v>1184740000</v>
      </c>
      <c r="I102" s="128"/>
      <c r="J102" s="24">
        <v>920000000</v>
      </c>
      <c r="K102" s="148"/>
      <c r="L102" s="104">
        <v>1200000000</v>
      </c>
      <c r="M102" s="157"/>
      <c r="N102" s="104">
        <v>1220000000</v>
      </c>
      <c r="O102" s="157"/>
      <c r="P102" s="104">
        <v>1240000000</v>
      </c>
      <c r="Q102" s="1"/>
      <c r="R102" s="1"/>
    </row>
    <row r="103" spans="1:18" ht="49.2" customHeight="1" x14ac:dyDescent="0.3">
      <c r="A103" s="1"/>
      <c r="B103" s="1"/>
      <c r="C103" s="1"/>
      <c r="D103" s="6" t="s">
        <v>77</v>
      </c>
      <c r="E103" s="105" t="s">
        <v>158</v>
      </c>
      <c r="F103" s="1"/>
      <c r="G103" s="23"/>
      <c r="H103" s="24">
        <v>250000000</v>
      </c>
      <c r="I103" s="128"/>
      <c r="J103" s="24">
        <v>400000000</v>
      </c>
      <c r="K103" s="148"/>
      <c r="L103" s="104">
        <v>750000000</v>
      </c>
      <c r="M103" s="157"/>
      <c r="N103" s="104">
        <v>750000000</v>
      </c>
      <c r="O103" s="157"/>
      <c r="P103" s="104">
        <v>750000000</v>
      </c>
      <c r="Q103" s="1"/>
      <c r="R103" s="1"/>
    </row>
    <row r="104" spans="1:18" ht="43.8" customHeight="1" x14ac:dyDescent="0.3">
      <c r="A104" s="1"/>
      <c r="B104" s="1"/>
      <c r="C104" s="1"/>
      <c r="D104" s="6" t="s">
        <v>17</v>
      </c>
      <c r="E104" s="105" t="s">
        <v>159</v>
      </c>
      <c r="F104" s="24">
        <v>0</v>
      </c>
      <c r="G104" s="24">
        <v>0</v>
      </c>
      <c r="H104" s="24">
        <v>0</v>
      </c>
      <c r="I104" s="128"/>
      <c r="J104" s="24">
        <v>96000000</v>
      </c>
      <c r="K104" s="148"/>
      <c r="L104" s="104">
        <v>250000000</v>
      </c>
      <c r="M104" s="157"/>
      <c r="N104" s="104">
        <v>250000000</v>
      </c>
      <c r="O104" s="157"/>
      <c r="P104" s="104">
        <v>250000000</v>
      </c>
      <c r="Q104" s="1"/>
      <c r="R104" s="1"/>
    </row>
    <row r="105" spans="1:18" ht="42.6" customHeight="1" x14ac:dyDescent="0.3">
      <c r="A105" s="1"/>
      <c r="B105" s="1"/>
      <c r="C105" s="1"/>
      <c r="D105" s="6" t="s">
        <v>18</v>
      </c>
      <c r="E105" s="107" t="s">
        <v>236</v>
      </c>
      <c r="F105" s="24">
        <v>0</v>
      </c>
      <c r="G105" s="24">
        <v>0</v>
      </c>
      <c r="H105" s="24">
        <v>0</v>
      </c>
      <c r="I105" s="141">
        <v>0</v>
      </c>
      <c r="J105" s="24">
        <v>0</v>
      </c>
      <c r="K105" s="141">
        <v>0</v>
      </c>
      <c r="L105" s="24">
        <v>0</v>
      </c>
      <c r="M105" s="141">
        <v>0</v>
      </c>
      <c r="N105" s="24">
        <v>0</v>
      </c>
      <c r="O105" s="141">
        <v>0</v>
      </c>
      <c r="P105" s="24">
        <v>0</v>
      </c>
      <c r="Q105" s="1"/>
      <c r="R105" s="1"/>
    </row>
    <row r="106" spans="1:18" ht="44.4" customHeight="1" x14ac:dyDescent="0.3">
      <c r="A106" s="1"/>
      <c r="B106" s="1"/>
      <c r="C106" s="1"/>
      <c r="D106" s="6" t="s">
        <v>19</v>
      </c>
      <c r="E106" s="105" t="s">
        <v>235</v>
      </c>
      <c r="F106" s="24">
        <v>0</v>
      </c>
      <c r="G106" s="24">
        <v>0</v>
      </c>
      <c r="H106" s="24">
        <v>0</v>
      </c>
      <c r="I106" s="128"/>
      <c r="J106" s="24">
        <v>1122800000</v>
      </c>
      <c r="K106" s="148"/>
      <c r="L106" s="104">
        <v>3750000000</v>
      </c>
      <c r="M106" s="157"/>
      <c r="N106" s="104">
        <v>3750000000</v>
      </c>
      <c r="O106" s="157"/>
      <c r="P106" s="104">
        <v>3750000000</v>
      </c>
      <c r="Q106" s="1"/>
      <c r="R106" s="1"/>
    </row>
    <row r="107" spans="1:18" ht="53.4" customHeight="1" x14ac:dyDescent="0.3">
      <c r="A107" s="1"/>
      <c r="B107" s="1"/>
      <c r="C107" s="1"/>
      <c r="D107" s="6" t="s">
        <v>20</v>
      </c>
      <c r="E107" s="24" t="s">
        <v>237</v>
      </c>
      <c r="F107" s="24">
        <v>0</v>
      </c>
      <c r="G107" s="24">
        <v>0</v>
      </c>
      <c r="H107" s="24">
        <v>0</v>
      </c>
      <c r="I107" s="141">
        <v>0</v>
      </c>
      <c r="J107" s="24">
        <v>0</v>
      </c>
      <c r="K107" s="141">
        <v>0</v>
      </c>
      <c r="L107" s="24">
        <v>750000000</v>
      </c>
      <c r="M107" s="141">
        <v>0</v>
      </c>
      <c r="N107" s="24">
        <v>1200000000</v>
      </c>
      <c r="O107" s="157"/>
      <c r="P107" s="125">
        <v>1350000000</v>
      </c>
      <c r="Q107" s="1"/>
      <c r="R107" s="1"/>
    </row>
    <row r="108" spans="1:18" ht="56.4" customHeight="1" x14ac:dyDescent="0.3">
      <c r="A108" s="1"/>
      <c r="B108" s="1"/>
      <c r="C108" s="1"/>
      <c r="D108" s="6" t="s">
        <v>233</v>
      </c>
      <c r="E108" s="107" t="s">
        <v>234</v>
      </c>
      <c r="F108" s="24">
        <v>0</v>
      </c>
      <c r="G108" s="24">
        <v>0</v>
      </c>
      <c r="H108" s="24">
        <v>0</v>
      </c>
      <c r="I108" s="141">
        <v>0</v>
      </c>
      <c r="J108" s="24">
        <v>0</v>
      </c>
      <c r="K108" s="141">
        <v>0</v>
      </c>
      <c r="L108" s="24">
        <v>1500000000</v>
      </c>
      <c r="M108" s="141">
        <v>0</v>
      </c>
      <c r="N108" s="24">
        <v>2000000000</v>
      </c>
      <c r="O108" s="157"/>
      <c r="P108" s="125">
        <v>2000000000</v>
      </c>
      <c r="Q108" s="1"/>
      <c r="R108" s="1"/>
    </row>
    <row r="109" spans="1:18" ht="48" customHeight="1" x14ac:dyDescent="0.3">
      <c r="A109" s="1"/>
      <c r="B109" s="1"/>
      <c r="C109" s="1"/>
      <c r="D109" s="63" t="s">
        <v>156</v>
      </c>
      <c r="E109" s="105" t="s">
        <v>160</v>
      </c>
      <c r="F109" s="24">
        <v>0</v>
      </c>
      <c r="G109" s="24">
        <v>0</v>
      </c>
      <c r="H109" s="24">
        <v>0</v>
      </c>
      <c r="I109" s="141">
        <v>0</v>
      </c>
      <c r="J109" s="24">
        <v>0</v>
      </c>
      <c r="K109" s="148"/>
      <c r="L109" s="104">
        <v>300000000</v>
      </c>
      <c r="M109" s="157"/>
      <c r="N109" s="104">
        <v>300000000</v>
      </c>
      <c r="O109" s="157"/>
      <c r="P109" s="104">
        <v>300000000</v>
      </c>
      <c r="Q109" s="1"/>
      <c r="R109" s="1"/>
    </row>
    <row r="110" spans="1:18" ht="30.6" customHeight="1" x14ac:dyDescent="0.3">
      <c r="A110" s="1"/>
      <c r="B110" s="1"/>
      <c r="C110" s="1"/>
      <c r="D110" s="6" t="s">
        <v>104</v>
      </c>
      <c r="E110" s="1"/>
      <c r="F110" s="1"/>
      <c r="G110" s="23"/>
      <c r="H110" s="24">
        <v>757894800</v>
      </c>
      <c r="I110" s="139"/>
      <c r="J110" s="50"/>
      <c r="K110" s="155"/>
      <c r="L110" s="53"/>
      <c r="M110" s="155"/>
      <c r="N110" s="53"/>
      <c r="O110" s="155"/>
      <c r="P110" s="53"/>
      <c r="Q110" s="1"/>
      <c r="R110" s="1"/>
    </row>
    <row r="111" spans="1:18" ht="44.4" customHeight="1" x14ac:dyDescent="0.3">
      <c r="A111" s="1"/>
      <c r="B111" s="1"/>
      <c r="C111" s="1"/>
      <c r="D111" s="4" t="s">
        <v>152</v>
      </c>
      <c r="E111" s="1"/>
      <c r="F111" s="1"/>
      <c r="G111" s="23"/>
      <c r="H111" s="24">
        <v>175000000</v>
      </c>
      <c r="I111" s="139"/>
      <c r="J111" s="50"/>
      <c r="K111" s="139"/>
      <c r="L111" s="53"/>
      <c r="M111" s="139"/>
      <c r="N111" s="53"/>
      <c r="O111" s="139"/>
      <c r="P111" s="53"/>
      <c r="Q111" s="1"/>
      <c r="R111" s="1"/>
    </row>
    <row r="112" spans="1:18" ht="15.6" x14ac:dyDescent="0.3">
      <c r="A112" s="1"/>
      <c r="B112" s="1"/>
      <c r="C112" s="1"/>
      <c r="D112" s="4"/>
      <c r="E112" s="1"/>
      <c r="F112" s="1"/>
      <c r="G112" s="23"/>
      <c r="H112" s="24"/>
      <c r="I112" s="128"/>
      <c r="J112" s="24"/>
      <c r="K112" s="148"/>
      <c r="L112" s="1"/>
      <c r="M112" s="148"/>
      <c r="N112" s="1"/>
      <c r="O112" s="148"/>
      <c r="P112" s="1"/>
      <c r="Q112" s="1"/>
      <c r="R112" s="1"/>
    </row>
    <row r="113" spans="1:18" ht="60.6" customHeight="1" x14ac:dyDescent="0.3">
      <c r="A113" s="19"/>
      <c r="B113" s="19"/>
      <c r="C113" s="19"/>
      <c r="D113" s="15" t="s">
        <v>88</v>
      </c>
      <c r="E113" s="18"/>
      <c r="F113" s="18"/>
      <c r="G113" s="20"/>
      <c r="H113" s="21">
        <f>SUM(H114:H115)</f>
        <v>0</v>
      </c>
      <c r="I113" s="142"/>
      <c r="J113" s="21">
        <f>SUM(J114:J115)</f>
        <v>45000000</v>
      </c>
      <c r="K113" s="154"/>
      <c r="L113" s="21">
        <f>SUM(L114:L115)</f>
        <v>284500000</v>
      </c>
      <c r="M113" s="154"/>
      <c r="N113" s="21">
        <f>SUM(N114:N115)</f>
        <v>398650000</v>
      </c>
      <c r="O113" s="154"/>
      <c r="P113" s="21">
        <f>SUM(P114:P115)</f>
        <v>457350000</v>
      </c>
      <c r="Q113" s="18"/>
      <c r="R113" s="18"/>
    </row>
    <row r="114" spans="1:18" ht="72.599999999999994" customHeight="1" x14ac:dyDescent="0.3">
      <c r="A114" s="1"/>
      <c r="B114" s="1"/>
      <c r="C114" s="1"/>
      <c r="D114" s="6" t="s">
        <v>41</v>
      </c>
      <c r="E114" s="113" t="s">
        <v>199</v>
      </c>
      <c r="F114" s="24">
        <v>0</v>
      </c>
      <c r="G114" s="24">
        <v>0</v>
      </c>
      <c r="H114" s="24">
        <v>0</v>
      </c>
      <c r="I114" s="141">
        <v>0</v>
      </c>
      <c r="J114" s="24">
        <v>0</v>
      </c>
      <c r="K114" s="141">
        <v>0</v>
      </c>
      <c r="L114" s="24">
        <v>134500000</v>
      </c>
      <c r="M114" s="141">
        <v>0</v>
      </c>
      <c r="N114" s="24">
        <v>168650000</v>
      </c>
      <c r="O114" s="141">
        <v>0</v>
      </c>
      <c r="P114" s="24">
        <v>192350000</v>
      </c>
      <c r="Q114" s="1"/>
      <c r="R114" s="1"/>
    </row>
    <row r="115" spans="1:18" ht="31.2" x14ac:dyDescent="0.3">
      <c r="A115" s="1"/>
      <c r="B115" s="1"/>
      <c r="C115" s="1"/>
      <c r="D115" s="6" t="s">
        <v>21</v>
      </c>
      <c r="E115" s="1"/>
      <c r="F115" s="24">
        <v>0</v>
      </c>
      <c r="G115" s="24">
        <v>0</v>
      </c>
      <c r="H115" s="24">
        <v>0</v>
      </c>
      <c r="I115" s="128"/>
      <c r="J115" s="24">
        <v>45000000</v>
      </c>
      <c r="K115" s="148"/>
      <c r="L115" s="24">
        <v>150000000</v>
      </c>
      <c r="M115" s="148"/>
      <c r="N115" s="24">
        <v>230000000</v>
      </c>
      <c r="O115" s="148"/>
      <c r="P115" s="24">
        <v>265000000</v>
      </c>
      <c r="Q115" s="1"/>
      <c r="R115" s="1"/>
    </row>
    <row r="116" spans="1:18" ht="15.6" x14ac:dyDescent="0.3">
      <c r="A116" s="1"/>
      <c r="B116" s="1"/>
      <c r="C116" s="1"/>
      <c r="D116" s="6"/>
      <c r="E116" s="1"/>
      <c r="F116" s="1"/>
      <c r="G116" s="23"/>
      <c r="H116" s="24"/>
      <c r="I116" s="128"/>
      <c r="J116" s="24"/>
      <c r="K116" s="148"/>
      <c r="L116" s="1"/>
      <c r="M116" s="148"/>
      <c r="N116" s="1"/>
      <c r="O116" s="148"/>
      <c r="P116" s="1"/>
      <c r="Q116" s="1"/>
      <c r="R116" s="1"/>
    </row>
    <row r="117" spans="1:18" ht="56.4" customHeight="1" x14ac:dyDescent="0.3">
      <c r="A117" s="19"/>
      <c r="B117" s="19"/>
      <c r="C117" s="19"/>
      <c r="D117" s="15" t="s">
        <v>89</v>
      </c>
      <c r="E117" s="18"/>
      <c r="F117" s="18"/>
      <c r="G117" s="20"/>
      <c r="H117" s="21">
        <f>SUM(H118:H121)</f>
        <v>0</v>
      </c>
      <c r="I117" s="142"/>
      <c r="J117" s="21">
        <f>SUM(J118:J120)</f>
        <v>93830700</v>
      </c>
      <c r="K117" s="154"/>
      <c r="L117" s="21">
        <f>SUM(L118:L120)</f>
        <v>600000000</v>
      </c>
      <c r="M117" s="154"/>
      <c r="N117" s="21">
        <f>SUM(N118:N120)</f>
        <v>730000000</v>
      </c>
      <c r="O117" s="154"/>
      <c r="P117" s="21">
        <f>SUM(P118:P120)</f>
        <v>870000000</v>
      </c>
      <c r="Q117" s="18"/>
      <c r="R117" s="18"/>
    </row>
    <row r="118" spans="1:18" ht="114" customHeight="1" x14ac:dyDescent="0.3">
      <c r="A118" s="1"/>
      <c r="B118" s="1"/>
      <c r="C118" s="1"/>
      <c r="D118" s="63" t="s">
        <v>22</v>
      </c>
      <c r="E118" s="111" t="s">
        <v>165</v>
      </c>
      <c r="F118" s="24">
        <v>0</v>
      </c>
      <c r="G118" s="24">
        <v>0</v>
      </c>
      <c r="H118" s="24">
        <v>0</v>
      </c>
      <c r="I118" s="128"/>
      <c r="J118" s="24">
        <v>0</v>
      </c>
      <c r="K118" s="148"/>
      <c r="L118" s="112">
        <v>200000000</v>
      </c>
      <c r="M118" s="163"/>
      <c r="N118" s="112">
        <v>210000000</v>
      </c>
      <c r="O118" s="148"/>
      <c r="P118" s="43">
        <v>220000000</v>
      </c>
      <c r="Q118" s="1"/>
      <c r="R118" s="1"/>
    </row>
    <row r="119" spans="1:18" ht="76.2" customHeight="1" x14ac:dyDescent="0.3">
      <c r="A119" s="1"/>
      <c r="B119" s="1"/>
      <c r="C119" s="1"/>
      <c r="D119" s="6" t="s">
        <v>23</v>
      </c>
      <c r="E119" s="113" t="s">
        <v>166</v>
      </c>
      <c r="F119" s="24">
        <v>0</v>
      </c>
      <c r="G119" s="24">
        <v>0</v>
      </c>
      <c r="H119" s="24">
        <v>0</v>
      </c>
      <c r="I119" s="128"/>
      <c r="J119" s="24">
        <v>93830700</v>
      </c>
      <c r="K119" s="148"/>
      <c r="L119" s="43">
        <v>200000000</v>
      </c>
      <c r="M119" s="162"/>
      <c r="N119" s="43">
        <v>220000000</v>
      </c>
      <c r="O119" s="148"/>
      <c r="P119" s="43">
        <v>250000000</v>
      </c>
      <c r="Q119" s="1"/>
      <c r="R119" s="1"/>
    </row>
    <row r="120" spans="1:18" ht="31.2" customHeight="1" x14ac:dyDescent="0.3">
      <c r="A120" s="1"/>
      <c r="B120" s="1"/>
      <c r="C120" s="1"/>
      <c r="D120" s="6" t="s">
        <v>24</v>
      </c>
      <c r="E120" s="24">
        <v>0</v>
      </c>
      <c r="F120" s="24">
        <v>0</v>
      </c>
      <c r="G120" s="24">
        <v>0</v>
      </c>
      <c r="H120" s="24">
        <v>0</v>
      </c>
      <c r="I120" s="128"/>
      <c r="J120" s="24">
        <v>0</v>
      </c>
      <c r="K120" s="148"/>
      <c r="L120" s="43">
        <v>200000000</v>
      </c>
      <c r="M120" s="162"/>
      <c r="N120" s="43">
        <v>300000000</v>
      </c>
      <c r="O120" s="148"/>
      <c r="P120" s="43">
        <v>400000000</v>
      </c>
      <c r="Q120" s="1"/>
      <c r="R120" s="1"/>
    </row>
    <row r="121" spans="1:18" ht="15.6" x14ac:dyDescent="0.3">
      <c r="A121" s="1"/>
      <c r="B121" s="1"/>
      <c r="C121" s="1"/>
      <c r="D121" s="6"/>
      <c r="E121" s="1"/>
      <c r="F121" s="1"/>
      <c r="G121" s="23"/>
      <c r="H121" s="24"/>
      <c r="I121" s="128"/>
      <c r="J121" s="24"/>
      <c r="K121" s="148"/>
      <c r="L121" s="1"/>
      <c r="M121" s="148"/>
      <c r="N121" s="1"/>
      <c r="O121" s="148"/>
      <c r="P121" s="1"/>
      <c r="Q121" s="1"/>
      <c r="R121" s="1"/>
    </row>
    <row r="122" spans="1:18" ht="40.200000000000003" customHeight="1" x14ac:dyDescent="0.3">
      <c r="A122" s="16"/>
      <c r="B122" s="16"/>
      <c r="C122" s="16"/>
      <c r="D122" s="118" t="s">
        <v>25</v>
      </c>
      <c r="E122" s="16"/>
      <c r="F122" s="16"/>
      <c r="G122" s="25"/>
      <c r="H122" s="26">
        <f>SUM(H123)</f>
        <v>0</v>
      </c>
      <c r="I122" s="137"/>
      <c r="J122" s="26">
        <f>SUM(J123)</f>
        <v>285000000</v>
      </c>
      <c r="K122" s="156">
        <f t="shared" ref="K122:P122" si="4">SUM(K123)</f>
        <v>0</v>
      </c>
      <c r="L122" s="26">
        <f t="shared" si="4"/>
        <v>1831000000</v>
      </c>
      <c r="M122" s="156">
        <f t="shared" si="4"/>
        <v>0</v>
      </c>
      <c r="N122" s="26">
        <f t="shared" si="4"/>
        <v>2093000000</v>
      </c>
      <c r="O122" s="156">
        <f t="shared" si="4"/>
        <v>0</v>
      </c>
      <c r="P122" s="26">
        <f t="shared" si="4"/>
        <v>2159500000</v>
      </c>
      <c r="Q122" s="16"/>
      <c r="R122" s="16"/>
    </row>
    <row r="123" spans="1:18" ht="97.8" customHeight="1" x14ac:dyDescent="0.3">
      <c r="A123" s="15" t="s">
        <v>168</v>
      </c>
      <c r="B123" s="15" t="s">
        <v>168</v>
      </c>
      <c r="C123" s="18"/>
      <c r="D123" s="184" t="s">
        <v>78</v>
      </c>
      <c r="E123" s="185" t="s">
        <v>200</v>
      </c>
      <c r="F123" s="19"/>
      <c r="G123" s="22"/>
      <c r="H123" s="27">
        <f>SUM(H124:H133)</f>
        <v>0</v>
      </c>
      <c r="I123" s="136"/>
      <c r="J123" s="27">
        <f>SUM(J124:J133)</f>
        <v>285000000</v>
      </c>
      <c r="K123" s="149"/>
      <c r="L123" s="27">
        <f>SUM(L124:L133)</f>
        <v>1831000000</v>
      </c>
      <c r="M123" s="149"/>
      <c r="N123" s="27">
        <f>SUM(N124:N133)</f>
        <v>2093000000</v>
      </c>
      <c r="O123" s="149"/>
      <c r="P123" s="27">
        <f>SUM(P124:P133)</f>
        <v>2159500000</v>
      </c>
      <c r="Q123" s="19"/>
      <c r="R123" s="19"/>
    </row>
    <row r="124" spans="1:18" ht="53.4" customHeight="1" x14ac:dyDescent="0.3">
      <c r="A124" s="1"/>
      <c r="B124" s="1"/>
      <c r="C124" s="1"/>
      <c r="D124" s="7" t="s">
        <v>38</v>
      </c>
      <c r="E124" s="24" t="s">
        <v>230</v>
      </c>
      <c r="F124" s="24">
        <v>0</v>
      </c>
      <c r="G124" s="24">
        <v>0</v>
      </c>
      <c r="H124" s="24">
        <v>0</v>
      </c>
      <c r="I124" s="141">
        <v>0</v>
      </c>
      <c r="J124" s="24"/>
      <c r="K124" s="141">
        <v>0</v>
      </c>
      <c r="L124" s="24">
        <v>135000000</v>
      </c>
      <c r="M124" s="141">
        <v>0</v>
      </c>
      <c r="N124" s="24">
        <v>156000000</v>
      </c>
      <c r="O124" s="141">
        <v>0</v>
      </c>
      <c r="P124" s="24">
        <v>160000000</v>
      </c>
      <c r="Q124" s="1"/>
      <c r="R124" s="1"/>
    </row>
    <row r="125" spans="1:18" ht="70.8" customHeight="1" x14ac:dyDescent="0.3">
      <c r="A125" s="1"/>
      <c r="B125" s="1"/>
      <c r="C125" s="1"/>
      <c r="D125" s="4" t="s">
        <v>99</v>
      </c>
      <c r="E125" s="105" t="s">
        <v>231</v>
      </c>
      <c r="F125" s="24">
        <v>0</v>
      </c>
      <c r="G125" s="24">
        <v>0</v>
      </c>
      <c r="H125" s="24">
        <v>0</v>
      </c>
      <c r="I125" s="128"/>
      <c r="J125" s="104">
        <v>85000000</v>
      </c>
      <c r="K125" s="157"/>
      <c r="L125" s="104">
        <v>300000000</v>
      </c>
      <c r="M125" s="157"/>
      <c r="N125" s="104">
        <v>350000000</v>
      </c>
      <c r="O125" s="157"/>
      <c r="P125" s="104">
        <v>400000000</v>
      </c>
      <c r="Q125" s="1"/>
      <c r="R125" s="1"/>
    </row>
    <row r="126" spans="1:18" ht="47.4" customHeight="1" x14ac:dyDescent="0.3">
      <c r="A126" s="1"/>
      <c r="B126" s="1"/>
      <c r="C126" s="1"/>
      <c r="D126" s="7" t="s">
        <v>39</v>
      </c>
      <c r="E126" s="24">
        <v>0</v>
      </c>
      <c r="F126" s="24">
        <v>0</v>
      </c>
      <c r="G126" s="24">
        <v>0</v>
      </c>
      <c r="H126" s="24">
        <v>0</v>
      </c>
      <c r="I126" s="141">
        <v>0</v>
      </c>
      <c r="J126" s="24">
        <v>0</v>
      </c>
      <c r="K126" s="157"/>
      <c r="L126" s="104">
        <v>200000000</v>
      </c>
      <c r="M126" s="157"/>
      <c r="N126" s="104">
        <v>275000000</v>
      </c>
      <c r="O126" s="157"/>
      <c r="P126" s="104">
        <v>350000000</v>
      </c>
      <c r="Q126" s="1"/>
      <c r="R126" s="1"/>
    </row>
    <row r="127" spans="1:18" ht="42" customHeight="1" x14ac:dyDescent="0.3">
      <c r="A127" s="1"/>
      <c r="B127" s="1"/>
      <c r="C127" s="1"/>
      <c r="D127" s="7" t="s">
        <v>207</v>
      </c>
      <c r="E127" s="24">
        <v>0</v>
      </c>
      <c r="F127" s="24">
        <v>0</v>
      </c>
      <c r="G127" s="24">
        <v>0</v>
      </c>
      <c r="H127" s="24">
        <v>0</v>
      </c>
      <c r="I127" s="141">
        <v>0</v>
      </c>
      <c r="J127" s="24">
        <v>0</v>
      </c>
      <c r="K127" s="141">
        <v>0</v>
      </c>
      <c r="L127" s="24">
        <v>145000000</v>
      </c>
      <c r="M127" s="141">
        <v>0</v>
      </c>
      <c r="N127" s="24">
        <v>176000000</v>
      </c>
      <c r="O127" s="141">
        <v>0</v>
      </c>
      <c r="P127" s="24">
        <v>176000000</v>
      </c>
      <c r="Q127" s="1"/>
      <c r="R127" s="1"/>
    </row>
    <row r="128" spans="1:18" ht="54" customHeight="1" x14ac:dyDescent="0.3">
      <c r="A128" s="1"/>
      <c r="B128" s="1"/>
      <c r="C128" s="1"/>
      <c r="D128" s="7" t="s">
        <v>26</v>
      </c>
      <c r="E128" s="107" t="s">
        <v>228</v>
      </c>
      <c r="F128" s="24">
        <v>0</v>
      </c>
      <c r="G128" s="24">
        <v>0</v>
      </c>
      <c r="H128" s="24">
        <v>0</v>
      </c>
      <c r="I128" s="141">
        <v>0</v>
      </c>
      <c r="J128" s="24">
        <v>0</v>
      </c>
      <c r="K128" s="141">
        <v>0</v>
      </c>
      <c r="L128" s="24">
        <v>350000000</v>
      </c>
      <c r="M128" s="141">
        <v>0</v>
      </c>
      <c r="N128" s="24">
        <v>350000000</v>
      </c>
      <c r="O128" s="141">
        <v>0</v>
      </c>
      <c r="P128" s="24">
        <v>350000000</v>
      </c>
      <c r="Q128" s="1"/>
      <c r="R128" s="1"/>
    </row>
    <row r="129" spans="1:18" ht="37.200000000000003" customHeight="1" x14ac:dyDescent="0.3">
      <c r="A129" s="1"/>
      <c r="B129" s="1"/>
      <c r="C129" s="1"/>
      <c r="D129" s="7" t="s">
        <v>27</v>
      </c>
      <c r="E129" s="107" t="s">
        <v>229</v>
      </c>
      <c r="F129" s="24">
        <v>0</v>
      </c>
      <c r="G129" s="24">
        <v>0</v>
      </c>
      <c r="H129" s="24">
        <v>0</v>
      </c>
      <c r="I129" s="141">
        <v>0</v>
      </c>
      <c r="J129" s="24">
        <v>0</v>
      </c>
      <c r="K129" s="141">
        <v>0</v>
      </c>
      <c r="L129" s="24">
        <v>165000000</v>
      </c>
      <c r="M129" s="141">
        <v>0</v>
      </c>
      <c r="N129" s="24">
        <v>186000000</v>
      </c>
      <c r="O129" s="141">
        <v>0</v>
      </c>
      <c r="P129" s="24">
        <v>186000000</v>
      </c>
      <c r="Q129" s="1"/>
      <c r="R129" s="1"/>
    </row>
    <row r="130" spans="1:18" ht="55.8" customHeight="1" x14ac:dyDescent="0.3">
      <c r="A130" s="1"/>
      <c r="B130" s="1"/>
      <c r="C130" s="1"/>
      <c r="D130" s="7" t="s">
        <v>95</v>
      </c>
      <c r="E130" s="105" t="s">
        <v>232</v>
      </c>
      <c r="F130" s="24">
        <v>0</v>
      </c>
      <c r="G130" s="24">
        <v>0</v>
      </c>
      <c r="H130" s="24">
        <v>0</v>
      </c>
      <c r="I130" s="128"/>
      <c r="J130" s="104">
        <v>200000000</v>
      </c>
      <c r="K130" s="157"/>
      <c r="L130" s="104">
        <v>450000000</v>
      </c>
      <c r="M130" s="157"/>
      <c r="N130" s="104">
        <v>475000000</v>
      </c>
      <c r="O130" s="157"/>
      <c r="P130" s="104">
        <v>525000000</v>
      </c>
      <c r="Q130" s="1"/>
      <c r="R130" s="1"/>
    </row>
    <row r="131" spans="1:18" ht="42" customHeight="1" x14ac:dyDescent="0.3">
      <c r="A131" s="1"/>
      <c r="B131" s="1"/>
      <c r="C131" s="1"/>
      <c r="D131" s="7" t="s">
        <v>96</v>
      </c>
      <c r="E131" s="107" t="s">
        <v>225</v>
      </c>
      <c r="F131" s="24">
        <v>0</v>
      </c>
      <c r="G131" s="24">
        <v>0</v>
      </c>
      <c r="H131" s="24">
        <v>0</v>
      </c>
      <c r="I131" s="141">
        <v>0</v>
      </c>
      <c r="J131" s="24">
        <v>0</v>
      </c>
      <c r="K131" s="141">
        <v>0</v>
      </c>
      <c r="L131" s="24">
        <v>86000000</v>
      </c>
      <c r="M131" s="141">
        <v>0</v>
      </c>
      <c r="N131" s="24">
        <v>125000000</v>
      </c>
      <c r="O131" s="141">
        <v>0</v>
      </c>
      <c r="P131" s="24">
        <v>12500000</v>
      </c>
      <c r="Q131" s="1"/>
      <c r="R131" s="1"/>
    </row>
    <row r="132" spans="1:18" ht="42" customHeight="1" x14ac:dyDescent="0.3">
      <c r="A132" s="1"/>
      <c r="B132" s="1"/>
      <c r="C132" s="1"/>
      <c r="D132" s="4" t="s">
        <v>64</v>
      </c>
      <c r="E132" s="107" t="s">
        <v>225</v>
      </c>
      <c r="F132" s="24">
        <v>0</v>
      </c>
      <c r="G132" s="24">
        <v>0</v>
      </c>
      <c r="H132" s="24">
        <v>0</v>
      </c>
      <c r="I132" s="141">
        <v>0</v>
      </c>
      <c r="J132" s="24">
        <v>0</v>
      </c>
      <c r="K132" s="141">
        <v>0</v>
      </c>
      <c r="L132" s="24">
        <v>0</v>
      </c>
      <c r="M132" s="141">
        <v>0</v>
      </c>
      <c r="N132" s="24">
        <v>0</v>
      </c>
      <c r="O132" s="141">
        <v>0</v>
      </c>
      <c r="P132" s="24">
        <v>0</v>
      </c>
      <c r="Q132" s="39"/>
      <c r="R132" s="39"/>
    </row>
    <row r="133" spans="1:18" x14ac:dyDescent="0.3">
      <c r="A133" s="1"/>
      <c r="B133" s="1"/>
      <c r="C133" s="1"/>
      <c r="D133" s="7"/>
      <c r="E133" s="1"/>
      <c r="F133" s="1"/>
      <c r="G133" s="23"/>
      <c r="H133" s="24"/>
      <c r="I133" s="128"/>
      <c r="J133" s="24"/>
      <c r="K133" s="148"/>
      <c r="L133" s="1"/>
      <c r="M133" s="148"/>
      <c r="N133" s="1"/>
      <c r="O133" s="148"/>
      <c r="P133" s="1"/>
      <c r="Q133" s="1"/>
      <c r="R133" s="1"/>
    </row>
    <row r="134" spans="1:18" ht="37.200000000000003" customHeight="1" x14ac:dyDescent="0.3">
      <c r="A134" s="16"/>
      <c r="B134" s="16"/>
      <c r="C134" s="16"/>
      <c r="D134" s="118" t="s">
        <v>28</v>
      </c>
      <c r="E134" s="16"/>
      <c r="F134" s="16"/>
      <c r="G134" s="25"/>
      <c r="H134" s="26">
        <f>+H136</f>
        <v>124500000</v>
      </c>
      <c r="I134" s="137"/>
      <c r="J134" s="26">
        <f>+J136</f>
        <v>318691725</v>
      </c>
      <c r="K134" s="156">
        <f>SUM(K136:K143)</f>
        <v>0</v>
      </c>
      <c r="L134" s="124">
        <f>+L135</f>
        <v>1750000000</v>
      </c>
      <c r="M134" s="164"/>
      <c r="N134" s="124">
        <f>+N135</f>
        <v>1965000000</v>
      </c>
      <c r="O134" s="164"/>
      <c r="P134" s="124">
        <f>+P135</f>
        <v>2250000000</v>
      </c>
      <c r="Q134" s="16"/>
      <c r="R134" s="16"/>
    </row>
    <row r="135" spans="1:18" ht="73.2" customHeight="1" x14ac:dyDescent="0.3">
      <c r="A135" s="185" t="s">
        <v>169</v>
      </c>
      <c r="B135" s="174"/>
      <c r="C135" s="174"/>
      <c r="D135" s="186" t="s">
        <v>79</v>
      </c>
      <c r="E135" s="110" t="s">
        <v>227</v>
      </c>
      <c r="F135" s="18"/>
      <c r="G135" s="93"/>
      <c r="H135" s="94">
        <v>0</v>
      </c>
      <c r="I135" s="138"/>
      <c r="J135" s="94">
        <v>0</v>
      </c>
      <c r="K135" s="149"/>
      <c r="L135" s="101">
        <f>SUM(L137:L143)</f>
        <v>1750000000</v>
      </c>
      <c r="M135" s="159"/>
      <c r="N135" s="101">
        <f>SUM(N137:N143)</f>
        <v>1965000000</v>
      </c>
      <c r="O135" s="159"/>
      <c r="P135" s="101">
        <f>SUM(P137:P143)</f>
        <v>2250000000</v>
      </c>
      <c r="Q135" s="19"/>
      <c r="R135" s="19"/>
    </row>
    <row r="136" spans="1:18" ht="42" customHeight="1" x14ac:dyDescent="0.3">
      <c r="A136" s="19"/>
      <c r="B136" s="19"/>
      <c r="C136" s="19"/>
      <c r="D136" s="15" t="s">
        <v>151</v>
      </c>
      <c r="E136" s="110" t="s">
        <v>163</v>
      </c>
      <c r="F136" s="18"/>
      <c r="G136" s="20"/>
      <c r="H136" s="21">
        <f>SUM(H138:H143)</f>
        <v>124500000</v>
      </c>
      <c r="I136" s="142"/>
      <c r="J136" s="21">
        <f>SUM(J137:J141)</f>
        <v>318691725</v>
      </c>
      <c r="K136" s="158"/>
      <c r="L136" s="95"/>
      <c r="M136" s="158"/>
      <c r="N136" s="95"/>
      <c r="O136" s="158"/>
      <c r="P136" s="95"/>
      <c r="Q136" s="95"/>
      <c r="R136" s="95"/>
    </row>
    <row r="137" spans="1:18" ht="36" customHeight="1" x14ac:dyDescent="0.3">
      <c r="A137" s="1"/>
      <c r="B137" s="1"/>
      <c r="C137" s="1"/>
      <c r="D137" s="106" t="s">
        <v>90</v>
      </c>
      <c r="E137" s="103" t="s">
        <v>161</v>
      </c>
      <c r="F137" s="107">
        <v>0</v>
      </c>
      <c r="G137" s="107">
        <v>0</v>
      </c>
      <c r="H137" s="107">
        <v>0</v>
      </c>
      <c r="I137" s="144"/>
      <c r="J137" s="107">
        <v>318691725</v>
      </c>
      <c r="K137" s="144"/>
      <c r="L137" s="108">
        <v>650000000</v>
      </c>
      <c r="M137" s="144"/>
      <c r="N137" s="108">
        <v>675000000</v>
      </c>
      <c r="O137" s="144"/>
      <c r="P137" s="108">
        <v>700000000</v>
      </c>
      <c r="Q137" s="1"/>
      <c r="R137" s="1"/>
    </row>
    <row r="138" spans="1:18" ht="25.8" customHeight="1" x14ac:dyDescent="0.3">
      <c r="A138" s="1"/>
      <c r="B138" s="1"/>
      <c r="C138" s="1"/>
      <c r="D138" s="106" t="s">
        <v>29</v>
      </c>
      <c r="E138" s="103" t="s">
        <v>162</v>
      </c>
      <c r="F138" s="107">
        <v>0</v>
      </c>
      <c r="G138" s="107">
        <v>0</v>
      </c>
      <c r="H138" s="107">
        <v>0</v>
      </c>
      <c r="I138" s="144"/>
      <c r="J138" s="107">
        <v>0</v>
      </c>
      <c r="K138" s="144"/>
      <c r="L138" s="109">
        <v>600000000</v>
      </c>
      <c r="M138" s="144"/>
      <c r="N138" s="109">
        <v>710000000</v>
      </c>
      <c r="O138" s="144"/>
      <c r="P138" s="109">
        <v>800000000</v>
      </c>
      <c r="Q138" s="1"/>
      <c r="R138" s="1"/>
    </row>
    <row r="139" spans="1:18" ht="38.4" customHeight="1" x14ac:dyDescent="0.3">
      <c r="A139" s="1"/>
      <c r="B139" s="1"/>
      <c r="C139" s="1"/>
      <c r="D139" s="106" t="s">
        <v>30</v>
      </c>
      <c r="E139" s="103" t="s">
        <v>163</v>
      </c>
      <c r="F139" s="107">
        <v>0</v>
      </c>
      <c r="G139" s="107">
        <v>0</v>
      </c>
      <c r="H139" s="107">
        <v>0</v>
      </c>
      <c r="I139" s="144"/>
      <c r="J139" s="107">
        <v>0</v>
      </c>
      <c r="K139" s="144"/>
      <c r="L139" s="109">
        <v>300000000</v>
      </c>
      <c r="M139" s="165"/>
      <c r="N139" s="109">
        <v>300000000</v>
      </c>
      <c r="O139" s="165"/>
      <c r="P139" s="109">
        <v>370000000</v>
      </c>
      <c r="Q139" s="1"/>
      <c r="R139" s="1"/>
    </row>
    <row r="140" spans="1:18" ht="37.799999999999997" customHeight="1" x14ac:dyDescent="0.3">
      <c r="A140" s="1"/>
      <c r="B140" s="1"/>
      <c r="C140" s="1"/>
      <c r="D140" s="106" t="s">
        <v>31</v>
      </c>
      <c r="E140" s="103" t="s">
        <v>164</v>
      </c>
      <c r="F140" s="107">
        <v>0</v>
      </c>
      <c r="G140" s="107">
        <v>0</v>
      </c>
      <c r="H140" s="107">
        <v>0</v>
      </c>
      <c r="I140" s="144"/>
      <c r="J140" s="107">
        <v>0</v>
      </c>
      <c r="K140" s="144"/>
      <c r="L140" s="109">
        <v>200000000</v>
      </c>
      <c r="M140" s="165"/>
      <c r="N140" s="109">
        <v>280000000</v>
      </c>
      <c r="O140" s="165"/>
      <c r="P140" s="109">
        <v>380000000</v>
      </c>
      <c r="Q140" s="1"/>
      <c r="R140" s="1"/>
    </row>
    <row r="141" spans="1:18" ht="24" customHeight="1" x14ac:dyDescent="0.3">
      <c r="A141" s="1"/>
      <c r="B141" s="1"/>
      <c r="C141" s="1"/>
      <c r="D141" s="106" t="s">
        <v>32</v>
      </c>
      <c r="E141" s="107" t="s">
        <v>163</v>
      </c>
      <c r="F141" s="107">
        <v>0</v>
      </c>
      <c r="G141" s="107">
        <v>0</v>
      </c>
      <c r="H141" s="107">
        <v>0</v>
      </c>
      <c r="I141" s="145">
        <v>0</v>
      </c>
      <c r="J141" s="107">
        <v>0</v>
      </c>
      <c r="K141" s="145">
        <v>0</v>
      </c>
      <c r="L141" s="107">
        <v>0</v>
      </c>
      <c r="M141" s="145">
        <v>0</v>
      </c>
      <c r="N141" s="107">
        <v>0</v>
      </c>
      <c r="O141" s="145">
        <v>0</v>
      </c>
      <c r="P141" s="107">
        <v>0</v>
      </c>
      <c r="Q141" s="1"/>
      <c r="R141" s="1"/>
    </row>
    <row r="142" spans="1:18" ht="22.2" customHeight="1" x14ac:dyDescent="0.3">
      <c r="A142" s="1"/>
      <c r="B142" s="1"/>
      <c r="C142" s="1"/>
      <c r="D142" s="106" t="s">
        <v>33</v>
      </c>
      <c r="E142" s="107" t="s">
        <v>224</v>
      </c>
      <c r="F142" s="107">
        <v>0</v>
      </c>
      <c r="G142" s="107">
        <v>0</v>
      </c>
      <c r="H142" s="107">
        <v>0</v>
      </c>
      <c r="I142" s="145">
        <v>0</v>
      </c>
      <c r="J142" s="107">
        <v>0</v>
      </c>
      <c r="K142" s="145">
        <v>0</v>
      </c>
      <c r="L142" s="107">
        <v>0</v>
      </c>
      <c r="M142" s="145">
        <v>0</v>
      </c>
      <c r="N142" s="107">
        <v>0</v>
      </c>
      <c r="O142" s="145">
        <v>0</v>
      </c>
      <c r="P142" s="107">
        <v>0</v>
      </c>
      <c r="Q142" s="1"/>
      <c r="R142" s="1"/>
    </row>
    <row r="143" spans="1:18" ht="37.200000000000003" customHeight="1" x14ac:dyDescent="0.3">
      <c r="A143" s="1"/>
      <c r="B143" s="1"/>
      <c r="C143" s="1"/>
      <c r="D143" s="168" t="s">
        <v>66</v>
      </c>
      <c r="E143" s="103" t="s">
        <v>223</v>
      </c>
      <c r="F143" s="107">
        <v>0</v>
      </c>
      <c r="G143" s="103"/>
      <c r="H143" s="107">
        <v>124500000</v>
      </c>
      <c r="I143" s="145">
        <v>0</v>
      </c>
      <c r="J143" s="107">
        <v>0</v>
      </c>
      <c r="K143" s="145">
        <v>0</v>
      </c>
      <c r="L143" s="107">
        <v>0</v>
      </c>
      <c r="M143" s="145">
        <v>0</v>
      </c>
      <c r="N143" s="107">
        <v>0</v>
      </c>
      <c r="O143" s="145">
        <v>0</v>
      </c>
      <c r="P143" s="107">
        <v>0</v>
      </c>
      <c r="Q143" s="1"/>
      <c r="R143" s="1"/>
    </row>
    <row r="144" spans="1:18" ht="46.8" customHeight="1" x14ac:dyDescent="0.3">
      <c r="A144" s="189" t="s">
        <v>80</v>
      </c>
      <c r="B144" s="189"/>
      <c r="C144" s="189"/>
      <c r="D144" s="189"/>
      <c r="E144" s="189"/>
      <c r="F144" s="189"/>
      <c r="G144" s="169"/>
      <c r="H144" s="170">
        <f>+H134+H122+H58+H11</f>
        <v>7940715693</v>
      </c>
      <c r="I144" s="169"/>
      <c r="J144" s="170">
        <f>+J134+J122+J58+J11</f>
        <v>9080456193</v>
      </c>
      <c r="K144" s="171"/>
      <c r="L144" s="170">
        <f>+L134+L122+L58+L11</f>
        <v>24513115633</v>
      </c>
      <c r="M144" s="171"/>
      <c r="N144" s="170">
        <f>+N134+N122+N58+N11</f>
        <v>25319766586.25</v>
      </c>
      <c r="O144" s="171"/>
      <c r="P144" s="170">
        <f>+P134+P122+P58+P11</f>
        <v>26559601186.8125</v>
      </c>
      <c r="Q144" s="171"/>
      <c r="R144" s="171"/>
    </row>
    <row r="145" spans="3:13" x14ac:dyDescent="0.3">
      <c r="C145" s="119"/>
      <c r="D145" s="119"/>
      <c r="E145" s="119"/>
      <c r="F145" s="119"/>
      <c r="G145" s="120"/>
      <c r="H145" s="121"/>
      <c r="M145" s="166"/>
    </row>
    <row r="146" spans="3:13" x14ac:dyDescent="0.3">
      <c r="C146" s="119"/>
      <c r="D146" s="119"/>
      <c r="E146" s="119"/>
      <c r="F146" s="119"/>
      <c r="G146" s="120"/>
      <c r="H146" s="121"/>
      <c r="M146" s="166"/>
    </row>
    <row r="147" spans="3:13" x14ac:dyDescent="0.3">
      <c r="C147" s="119"/>
      <c r="D147" s="119"/>
      <c r="E147" s="119"/>
      <c r="F147" s="119"/>
      <c r="G147" s="120"/>
      <c r="H147" s="121"/>
      <c r="M147" s="166"/>
    </row>
    <row r="148" spans="3:13" x14ac:dyDescent="0.3">
      <c r="C148" s="119"/>
      <c r="D148" s="122"/>
      <c r="E148" s="119"/>
      <c r="F148" s="119"/>
      <c r="G148" s="120"/>
      <c r="H148" s="121"/>
      <c r="M148" s="166"/>
    </row>
    <row r="149" spans="3:13" x14ac:dyDescent="0.3">
      <c r="C149" s="119"/>
      <c r="D149" s="119"/>
      <c r="E149" s="119"/>
      <c r="F149" s="119"/>
      <c r="G149" s="120"/>
      <c r="H149" s="121"/>
      <c r="M149" s="166"/>
    </row>
    <row r="150" spans="3:13" x14ac:dyDescent="0.3">
      <c r="C150" s="119"/>
      <c r="D150" s="119"/>
      <c r="E150" s="119"/>
      <c r="F150" s="119"/>
      <c r="G150" s="120"/>
      <c r="H150" s="121"/>
      <c r="M150" s="166"/>
    </row>
    <row r="151" spans="3:13" x14ac:dyDescent="0.3">
      <c r="C151" s="119"/>
      <c r="D151" s="119"/>
      <c r="E151" s="119"/>
      <c r="F151" s="119"/>
      <c r="G151" s="120"/>
      <c r="H151" s="121"/>
      <c r="M151" s="166"/>
    </row>
    <row r="152" spans="3:13" x14ac:dyDescent="0.3">
      <c r="C152" s="119"/>
      <c r="D152" s="119"/>
      <c r="E152" s="119"/>
      <c r="F152" s="119"/>
      <c r="G152" s="120"/>
      <c r="H152" s="121"/>
      <c r="M152" s="166"/>
    </row>
    <row r="153" spans="3:13" x14ac:dyDescent="0.3">
      <c r="C153" s="119"/>
      <c r="D153" s="119"/>
      <c r="E153" s="119"/>
      <c r="F153" s="119"/>
      <c r="G153" s="120"/>
      <c r="H153" s="121"/>
      <c r="M153" s="166"/>
    </row>
    <row r="154" spans="3:13" x14ac:dyDescent="0.3">
      <c r="C154" s="119"/>
      <c r="D154" s="119"/>
      <c r="E154" s="119"/>
      <c r="F154" s="119"/>
      <c r="G154" s="120"/>
      <c r="H154" s="121"/>
      <c r="M154" s="166"/>
    </row>
    <row r="155" spans="3:13" x14ac:dyDescent="0.3">
      <c r="C155" s="119"/>
      <c r="D155" s="119"/>
      <c r="E155" s="119"/>
      <c r="F155" s="119"/>
      <c r="G155" s="120"/>
      <c r="H155" s="121"/>
      <c r="M155" s="166"/>
    </row>
    <row r="156" spans="3:13" x14ac:dyDescent="0.3">
      <c r="C156" s="119"/>
      <c r="D156" s="119"/>
      <c r="E156" s="119"/>
      <c r="F156" s="119"/>
      <c r="G156" s="120"/>
      <c r="H156" s="121"/>
      <c r="M156" s="166"/>
    </row>
    <row r="157" spans="3:13" x14ac:dyDescent="0.3">
      <c r="C157" s="119"/>
      <c r="D157" s="119"/>
      <c r="E157" s="119"/>
      <c r="F157" s="119"/>
      <c r="G157" s="120"/>
      <c r="H157" s="121"/>
      <c r="M157" s="166"/>
    </row>
    <row r="158" spans="3:13" x14ac:dyDescent="0.3">
      <c r="C158" s="119"/>
      <c r="D158" s="119"/>
      <c r="E158" s="119"/>
      <c r="F158" s="119"/>
      <c r="G158" s="120"/>
      <c r="H158" s="121"/>
      <c r="M158" s="166"/>
    </row>
    <row r="159" spans="3:13" x14ac:dyDescent="0.3">
      <c r="M159" s="166"/>
    </row>
    <row r="160" spans="3:13" x14ac:dyDescent="0.3">
      <c r="M160" s="166"/>
    </row>
    <row r="161" spans="13:13" x14ac:dyDescent="0.3">
      <c r="M161" s="166"/>
    </row>
  </sheetData>
  <mergeCells count="20">
    <mergeCell ref="F6:F8"/>
    <mergeCell ref="G6:P6"/>
    <mergeCell ref="Q6:Q8"/>
    <mergeCell ref="R6:R8"/>
    <mergeCell ref="A144:F144"/>
    <mergeCell ref="Q13:Q26"/>
    <mergeCell ref="R13:R26"/>
    <mergeCell ref="A2:R2"/>
    <mergeCell ref="A3:R3"/>
    <mergeCell ref="A4:R4"/>
    <mergeCell ref="G7:H7"/>
    <mergeCell ref="I7:J7"/>
    <mergeCell ref="K7:L7"/>
    <mergeCell ref="M7:N7"/>
    <mergeCell ref="O7:P7"/>
    <mergeCell ref="A6:A8"/>
    <mergeCell ref="B6:B8"/>
    <mergeCell ref="C6:C8"/>
    <mergeCell ref="D6:D8"/>
    <mergeCell ref="E6:E8"/>
  </mergeCells>
  <pageMargins left="0.25" right="0.15" top="0.55118110200000003" bottom="0.80118110200000003" header="0.31496062992126" footer="0.31496062992126"/>
  <pageSetup paperSize="256" scale="51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2018-06-25T08:26:31Z</cp:lastPrinted>
  <dcterms:created xsi:type="dcterms:W3CDTF">2017-12-30T11:50:24Z</dcterms:created>
  <dcterms:modified xsi:type="dcterms:W3CDTF">2018-06-30T13:19:05Z</dcterms:modified>
</cp:coreProperties>
</file>